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АИС Инвест\Замечания к Сметным расчет от Силина 06.06.2019\"/>
    </mc:Choice>
  </mc:AlternateContent>
  <bookViews>
    <workbookView xWindow="0" yWindow="0" windowWidth="28800" windowHeight="11835" activeTab="1"/>
  </bookViews>
  <sheets>
    <sheet name="сводка затрат" sheetId="1" r:id="rId1"/>
    <sheet name="Расчет с НДС" sheetId="2" r:id="rId2"/>
  </sheets>
  <externalReferences>
    <externalReference r:id="rId3"/>
  </externalReferences>
  <definedNames>
    <definedName name="_xlnm._FilterDatabase" localSheetId="0" hidden="1">'сводка затрат'!$A$33:$AF$95</definedName>
    <definedName name="Большие_переходы">#REF!</definedName>
    <definedName name="ветер">#REF!</definedName>
    <definedName name="Воздушные_линии">#REF!</definedName>
    <definedName name="Восстановление_покрытий">#REF!</definedName>
    <definedName name="Выключатели" comment="Типы силовых выключателей">#REF!</definedName>
    <definedName name="Демонтаж_ВЛ">#REF!</definedName>
    <definedName name="Демонтаж_ВЛ_0_4_10_кВ_поопорно">#REF!</definedName>
    <definedName name="Демонтаж_ж_б_опор_ВЛ_35_220_кВ__тыс._руб._за_1_м3">#REF!</definedName>
    <definedName name="Демонтаж_зданий">#REF!</definedName>
    <definedName name="Демонтаж_оборудования_ПС">#REF!</definedName>
    <definedName name="Демонтаж_стальных_опор_ВЛ_35_220_кВ__тыс._руб._за_1_т">#REF!</definedName>
    <definedName name="_xlnm.Print_Titles" localSheetId="0">'сводка затрат'!$A:$C,'сводка затрат'!$29:$33</definedName>
    <definedName name="Закрытые_подстанции_35_220_кВ_с_открытой_установкой_трансформаторов__элегазовое_и_зарубежное_оборудование">#REF!</definedName>
    <definedName name="Закрытые_подстанции_в_целом">#REF!</definedName>
    <definedName name="Затраты_на_вырубку_просеки">#REF!</definedName>
    <definedName name="Затраты_на_устройство_лежневых_дорог">#REF!</definedName>
    <definedName name="Здания_КРУЭ__ЗРУ__укомплектованных_оборудованием">#REF!</definedName>
    <definedName name="Зоны">#REF!</definedName>
    <definedName name="Кабельные_линии">#REF!</definedName>
    <definedName name="Кварталы">#REF!</definedName>
    <definedName name="Компенсаторы">#REF!</definedName>
    <definedName name="Комплектные_трансформаторные_устройства">#REF!</definedName>
    <definedName name="_xlnm.Print_Area" localSheetId="0">'сводка затрат'!$A$1:$AB$91</definedName>
    <definedName name="ОРУ_по_блочным_и_мостиковым_схемам">#REF!</definedName>
    <definedName name="Отвод_земель_ПС_20">#REF!</definedName>
    <definedName name="Отвод_земель_ПС_35_220">#REF!</definedName>
    <definedName name="Открытые_подстанции_35_220_кВ_в_целом__элегазовое_и_зарубежное_оборудование">#REF!</definedName>
    <definedName name="Открытые_подстанции_в_целом">#REF!</definedName>
    <definedName name="Под_напр_ВЛ">#REF!</definedName>
    <definedName name="Под_напр_КЛ">#REF!</definedName>
    <definedName name="Подвеска_ВОЛС_на_существующих_опорах">#REF!</definedName>
    <definedName name="Постоянная_часть_закрытых_ПС">#REF!</definedName>
    <definedName name="Постоянная_часть_открытых_ПС">#REF!</definedName>
    <definedName name="Постоянный_отвод_земель_ВЛ">#REF!</definedName>
    <definedName name="Постоянный_отвод_земель_под_КЛ">#REF!</definedName>
    <definedName name="Прокладка_ВОЛС_в_траншее">#REF!</definedName>
    <definedName name="Противоаварийная_автоматика_ПС">#REF!</definedName>
    <definedName name="Расчет_реконструкции">#REF!</definedName>
    <definedName name="Расширение_ПС">#REF!</definedName>
    <definedName name="Реакторы">#REF!</definedName>
    <definedName name="Регионы" comment="Наименования регионов РФ">#REF!</definedName>
    <definedName name="Регионы_таблица">#REF!</definedName>
    <definedName name="Сегменты">#REF!</definedName>
    <definedName name="Сейсмика_зданий">#REF!</definedName>
    <definedName name="Сейсмика_линий">#REF!</definedName>
    <definedName name="Снижение_стоимости_двухцепной_ВЛ">#REF!</definedName>
    <definedName name="Стоимость_специальных_переходов">#REF!</definedName>
    <definedName name="Таблица_индексов">#REF!</definedName>
    <definedName name="Таблица_регионов">#REF!</definedName>
    <definedName name="Тип_ПС">#REF!</definedName>
    <definedName name="Трансформаторы">#REF!</definedName>
    <definedName name="Условия_ВЛ">#REF!</definedName>
    <definedName name="Условия_КЛ">#REF!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2" l="1"/>
  <c r="R8" i="2" l="1"/>
  <c r="U3" i="2"/>
  <c r="C8" i="2"/>
  <c r="Q90" i="1"/>
  <c r="T72" i="1"/>
  <c r="U72" i="1"/>
  <c r="P90" i="1"/>
  <c r="Z86" i="1"/>
  <c r="X41" i="1"/>
  <c r="X40" i="1"/>
  <c r="AB68" i="1"/>
  <c r="N46" i="1"/>
  <c r="X37" i="1"/>
  <c r="X38" i="1"/>
  <c r="N90" i="1"/>
  <c r="U8" i="2" l="1"/>
  <c r="V8" i="2" s="1"/>
  <c r="H8" i="2"/>
  <c r="R90" i="1"/>
  <c r="R94" i="1" l="1"/>
  <c r="R87" i="1" l="1"/>
  <c r="T87" i="1" s="1"/>
  <c r="R86" i="1"/>
  <c r="V84" i="1"/>
  <c r="V80" i="1"/>
  <c r="AB79" i="1"/>
  <c r="G79" i="1"/>
  <c r="H79" i="1" s="1"/>
  <c r="Q77" i="1"/>
  <c r="R77" i="1" s="1"/>
  <c r="L77" i="1"/>
  <c r="M77" i="1" s="1"/>
  <c r="G77" i="1"/>
  <c r="H77" i="1" s="1"/>
  <c r="Q76" i="1"/>
  <c r="R76" i="1" s="1"/>
  <c r="L76" i="1"/>
  <c r="M76" i="1" s="1"/>
  <c r="H76" i="1"/>
  <c r="Q75" i="1"/>
  <c r="L75" i="1"/>
  <c r="L79" i="1" s="1"/>
  <c r="M79" i="1" s="1"/>
  <c r="H75" i="1"/>
  <c r="V73" i="1"/>
  <c r="S73" i="1"/>
  <c r="V69" i="1"/>
  <c r="S69" i="1"/>
  <c r="P69" i="1"/>
  <c r="K69" i="1"/>
  <c r="F69" i="1"/>
  <c r="Q68" i="1"/>
  <c r="R68" i="1" s="1"/>
  <c r="L68" i="1"/>
  <c r="M68" i="1" s="1"/>
  <c r="G68" i="1"/>
  <c r="H68" i="1" s="1"/>
  <c r="Q67" i="1"/>
  <c r="R67" i="1" s="1"/>
  <c r="M67" i="1"/>
  <c r="G67" i="1"/>
  <c r="H67" i="1" s="1"/>
  <c r="L66" i="1"/>
  <c r="M66" i="1" s="1"/>
  <c r="H66" i="1"/>
  <c r="L65" i="1"/>
  <c r="Q65" i="1" s="1"/>
  <c r="R65" i="1" s="1"/>
  <c r="T65" i="1" s="1"/>
  <c r="H65" i="1"/>
  <c r="Q64" i="1"/>
  <c r="R64" i="1" s="1"/>
  <c r="T64" i="1" s="1"/>
  <c r="M64" i="1"/>
  <c r="H64" i="1"/>
  <c r="G64" i="1"/>
  <c r="Q63" i="1"/>
  <c r="R63" i="1" s="1"/>
  <c r="M63" i="1"/>
  <c r="G63" i="1"/>
  <c r="H63" i="1" s="1"/>
  <c r="Q62" i="1"/>
  <c r="R62" i="1" s="1"/>
  <c r="T62" i="1" s="1"/>
  <c r="Y62" i="1" s="1"/>
  <c r="Z62" i="1" s="1"/>
  <c r="M62" i="1"/>
  <c r="G62" i="1"/>
  <c r="H62" i="1" s="1"/>
  <c r="Q61" i="1"/>
  <c r="R61" i="1" s="1"/>
  <c r="M61" i="1"/>
  <c r="G61" i="1"/>
  <c r="H61" i="1" s="1"/>
  <c r="T60" i="1"/>
  <c r="AA60" i="1" s="1"/>
  <c r="R60" i="1"/>
  <c r="L57" i="1"/>
  <c r="H57" i="1"/>
  <c r="Q56" i="1"/>
  <c r="L56" i="1"/>
  <c r="M56" i="1" s="1"/>
  <c r="H56" i="1"/>
  <c r="V53" i="1"/>
  <c r="S53" i="1"/>
  <c r="X48" i="1"/>
  <c r="W48" i="1"/>
  <c r="V48" i="1"/>
  <c r="S48" i="1"/>
  <c r="Q48" i="1"/>
  <c r="P48" i="1"/>
  <c r="L48" i="1"/>
  <c r="K48" i="1"/>
  <c r="G48" i="1"/>
  <c r="F48" i="1"/>
  <c r="E48" i="1"/>
  <c r="D48" i="1"/>
  <c r="O47" i="1"/>
  <c r="J47" i="1"/>
  <c r="I47" i="1"/>
  <c r="H47" i="1"/>
  <c r="J46" i="1"/>
  <c r="I46" i="1"/>
  <c r="H46" i="1"/>
  <c r="V44" i="1"/>
  <c r="V50" i="1" s="1"/>
  <c r="V54" i="1" s="1"/>
  <c r="V70" i="1" s="1"/>
  <c r="V81" i="1" s="1"/>
  <c r="V85" i="1" s="1"/>
  <c r="V88" i="1" s="1"/>
  <c r="S44" i="1"/>
  <c r="S50" i="1" s="1"/>
  <c r="S54" i="1" s="1"/>
  <c r="S70" i="1" s="1"/>
  <c r="P44" i="1"/>
  <c r="P50" i="1" s="1"/>
  <c r="P54" i="1" s="1"/>
  <c r="P70" i="1" s="1"/>
  <c r="P81" i="1" s="1"/>
  <c r="O44" i="1"/>
  <c r="K44" i="1"/>
  <c r="K50" i="1" s="1"/>
  <c r="K54" i="1" s="1"/>
  <c r="K70" i="1" s="1"/>
  <c r="K81" i="1" s="1"/>
  <c r="J44" i="1"/>
  <c r="F44" i="1"/>
  <c r="F50" i="1" s="1"/>
  <c r="F54" i="1" s="1"/>
  <c r="F70" i="1" s="1"/>
  <c r="F81" i="1" s="1"/>
  <c r="E44" i="1"/>
  <c r="E50" i="1" s="1"/>
  <c r="D44" i="1"/>
  <c r="D50" i="1" s="1"/>
  <c r="AB43" i="1"/>
  <c r="Y44" i="1"/>
  <c r="R43" i="1"/>
  <c r="T43" i="1" s="1"/>
  <c r="U43" i="1" s="1"/>
  <c r="Q42" i="1"/>
  <c r="R42" i="1" s="1"/>
  <c r="T42" i="1" s="1"/>
  <c r="L42" i="1"/>
  <c r="G42" i="1" s="1"/>
  <c r="H42" i="1" s="1"/>
  <c r="Q41" i="1"/>
  <c r="R41" i="1" s="1"/>
  <c r="L41" i="1"/>
  <c r="G41" i="1" s="1"/>
  <c r="H41" i="1" s="1"/>
  <c r="Q40" i="1"/>
  <c r="R40" i="1" s="1"/>
  <c r="T40" i="1" s="1"/>
  <c r="L40" i="1"/>
  <c r="L44" i="1" s="1"/>
  <c r="H40" i="1"/>
  <c r="R39" i="1"/>
  <c r="T39" i="1" s="1"/>
  <c r="M39" i="1"/>
  <c r="G39" i="1"/>
  <c r="H39" i="1" s="1"/>
  <c r="I38" i="1"/>
  <c r="H38" i="1"/>
  <c r="I37" i="1"/>
  <c r="H37" i="1"/>
  <c r="Q36" i="1"/>
  <c r="R36" i="1" s="1"/>
  <c r="M36" i="1"/>
  <c r="G36" i="1"/>
  <c r="H36" i="1" s="1"/>
  <c r="Q35" i="1"/>
  <c r="Q44" i="1" s="1"/>
  <c r="Q50" i="1" s="1"/>
  <c r="Q54" i="1" s="1"/>
  <c r="M35" i="1"/>
  <c r="G35" i="1"/>
  <c r="H35" i="1" s="1"/>
  <c r="AA29" i="1"/>
  <c r="M37" i="1" l="1"/>
  <c r="N37" i="1"/>
  <c r="R37" i="1" s="1"/>
  <c r="R44" i="1" s="1"/>
  <c r="M41" i="1"/>
  <c r="H48" i="1"/>
  <c r="M75" i="1"/>
  <c r="R35" i="1"/>
  <c r="T35" i="1" s="1"/>
  <c r="Q66" i="1"/>
  <c r="R66" i="1" s="1"/>
  <c r="T66" i="1" s="1"/>
  <c r="Y66" i="1" s="1"/>
  <c r="Z66" i="1" s="1"/>
  <c r="K83" i="1"/>
  <c r="K84" i="1" s="1"/>
  <c r="K85" i="1" s="1"/>
  <c r="P83" i="1"/>
  <c r="P84" i="1" s="1"/>
  <c r="P85" i="1" s="1"/>
  <c r="U40" i="1"/>
  <c r="W40" i="1"/>
  <c r="T37" i="1"/>
  <c r="Q57" i="1"/>
  <c r="M57" i="1"/>
  <c r="T63" i="1"/>
  <c r="T67" i="1"/>
  <c r="L50" i="1"/>
  <c r="L54" i="1" s="1"/>
  <c r="T41" i="1"/>
  <c r="M47" i="1"/>
  <c r="I48" i="1"/>
  <c r="N47" i="1"/>
  <c r="R47" i="1" s="1"/>
  <c r="E52" i="1"/>
  <c r="E53" i="1" s="1"/>
  <c r="E54" i="1" s="1"/>
  <c r="F83" i="1"/>
  <c r="F84" i="1" s="1"/>
  <c r="F85" i="1" s="1"/>
  <c r="F91" i="1" s="1"/>
  <c r="R56" i="1"/>
  <c r="AA56" i="1"/>
  <c r="H44" i="1"/>
  <c r="T36" i="1"/>
  <c r="AA39" i="1"/>
  <c r="U39" i="1"/>
  <c r="J48" i="1"/>
  <c r="J50" i="1" s="1"/>
  <c r="O46" i="1"/>
  <c r="M46" i="1"/>
  <c r="D52" i="1"/>
  <c r="T68" i="1"/>
  <c r="U42" i="1"/>
  <c r="W42" i="1"/>
  <c r="X42" i="1" s="1"/>
  <c r="G44" i="1"/>
  <c r="G50" i="1" s="1"/>
  <c r="G54" i="1" s="1"/>
  <c r="I44" i="1"/>
  <c r="I50" i="1" s="1"/>
  <c r="N38" i="1"/>
  <c r="R38" i="1" s="1"/>
  <c r="M38" i="1"/>
  <c r="W65" i="1"/>
  <c r="X65" i="1" s="1"/>
  <c r="M40" i="1"/>
  <c r="M42" i="1"/>
  <c r="Z43" i="1"/>
  <c r="Z44" i="1" s="1"/>
  <c r="N44" i="1"/>
  <c r="T61" i="1"/>
  <c r="M65" i="1"/>
  <c r="AA87" i="1"/>
  <c r="AB87" i="1" s="1"/>
  <c r="U87" i="1"/>
  <c r="AA62" i="1"/>
  <c r="AB62" i="1" s="1"/>
  <c r="U65" i="1"/>
  <c r="AA66" i="1"/>
  <c r="AB66" i="1" s="1"/>
  <c r="T86" i="1"/>
  <c r="U64" i="1"/>
  <c r="Y64" i="1"/>
  <c r="Z64" i="1" s="1"/>
  <c r="U60" i="1"/>
  <c r="U62" i="1"/>
  <c r="U66" i="1"/>
  <c r="R75" i="1"/>
  <c r="Q79" i="1"/>
  <c r="R79" i="1" s="1"/>
  <c r="S76" i="1"/>
  <c r="T76" i="1" s="1"/>
  <c r="M44" i="1" l="1"/>
  <c r="Q69" i="1"/>
  <c r="Q70" i="1" s="1"/>
  <c r="N48" i="1"/>
  <c r="N50" i="1" s="1"/>
  <c r="AA65" i="1"/>
  <c r="AB65" i="1" s="1"/>
  <c r="M48" i="1"/>
  <c r="E59" i="1"/>
  <c r="E58" i="1"/>
  <c r="K90" i="1"/>
  <c r="K91" i="1" s="1"/>
  <c r="U86" i="1"/>
  <c r="Y86" i="1"/>
  <c r="I52" i="1"/>
  <c r="M50" i="1"/>
  <c r="W41" i="1"/>
  <c r="U41" i="1"/>
  <c r="P91" i="1"/>
  <c r="P88" i="1"/>
  <c r="U61" i="1"/>
  <c r="Y61" i="1"/>
  <c r="Z61" i="1" s="1"/>
  <c r="J52" i="1"/>
  <c r="J53" i="1" s="1"/>
  <c r="J54" i="1" s="1"/>
  <c r="U76" i="1"/>
  <c r="S75" i="1"/>
  <c r="T75" i="1"/>
  <c r="T56" i="1"/>
  <c r="T77" i="1"/>
  <c r="T79" i="1"/>
  <c r="T38" i="1"/>
  <c r="T44" i="1" s="1"/>
  <c r="H50" i="1"/>
  <c r="U36" i="1"/>
  <c r="W36" i="1"/>
  <c r="X36" i="1" s="1"/>
  <c r="T47" i="1"/>
  <c r="U67" i="1"/>
  <c r="Y67" i="1"/>
  <c r="Z67" i="1" s="1"/>
  <c r="AA57" i="1"/>
  <c r="AB57" i="1" s="1"/>
  <c r="R57" i="1"/>
  <c r="W37" i="1"/>
  <c r="U37" i="1"/>
  <c r="AA68" i="1"/>
  <c r="H52" i="1"/>
  <c r="D53" i="1"/>
  <c r="O48" i="1"/>
  <c r="O50" i="1" s="1"/>
  <c r="R46" i="1"/>
  <c r="AB39" i="1"/>
  <c r="AB44" i="1" s="1"/>
  <c r="AA44" i="1"/>
  <c r="AB56" i="1"/>
  <c r="U63" i="1"/>
  <c r="Y63" i="1"/>
  <c r="Z63" i="1" s="1"/>
  <c r="W35" i="1"/>
  <c r="U35" i="1"/>
  <c r="AA64" i="1"/>
  <c r="AB64" i="1" s="1"/>
  <c r="E69" i="1" l="1"/>
  <c r="E70" i="1" s="1"/>
  <c r="E81" i="1" s="1"/>
  <c r="E83" i="1" s="1"/>
  <c r="E84" i="1" s="1"/>
  <c r="E85" i="1" s="1"/>
  <c r="E91" i="1" s="1"/>
  <c r="AA67" i="1"/>
  <c r="AB67" i="1" s="1"/>
  <c r="H53" i="1"/>
  <c r="D54" i="1"/>
  <c r="U75" i="1"/>
  <c r="X35" i="1"/>
  <c r="T46" i="1"/>
  <c r="U47" i="1"/>
  <c r="Y47" i="1"/>
  <c r="Z47" i="1" s="1"/>
  <c r="U79" i="1"/>
  <c r="W79" i="1"/>
  <c r="X79" i="1" s="1"/>
  <c r="J59" i="1"/>
  <c r="J58" i="1"/>
  <c r="AA61" i="1"/>
  <c r="O52" i="1"/>
  <c r="O53" i="1" s="1"/>
  <c r="O54" i="1" s="1"/>
  <c r="I53" i="1"/>
  <c r="M52" i="1"/>
  <c r="W38" i="1"/>
  <c r="W44" i="1" s="1"/>
  <c r="U38" i="1"/>
  <c r="AA63" i="1"/>
  <c r="AB63" i="1" s="1"/>
  <c r="N52" i="1"/>
  <c r="R50" i="1"/>
  <c r="U77" i="1"/>
  <c r="R48" i="1"/>
  <c r="T57" i="1"/>
  <c r="U56" i="1"/>
  <c r="S80" i="1"/>
  <c r="S81" i="1" s="1"/>
  <c r="S85" i="1" s="1"/>
  <c r="S88" i="1" s="1"/>
  <c r="O59" i="1" l="1"/>
  <c r="O58" i="1"/>
  <c r="O69" i="1" s="1"/>
  <c r="O70" i="1" s="1"/>
  <c r="O81" i="1" s="1"/>
  <c r="W50" i="1"/>
  <c r="Y46" i="1"/>
  <c r="AA46" i="1" s="1"/>
  <c r="T48" i="1"/>
  <c r="N53" i="1"/>
  <c r="R52" i="1"/>
  <c r="J69" i="1"/>
  <c r="J70" i="1" s="1"/>
  <c r="J81" i="1" s="1"/>
  <c r="U57" i="1"/>
  <c r="X44" i="1"/>
  <c r="X50" i="1" s="1"/>
  <c r="M53" i="1"/>
  <c r="I54" i="1"/>
  <c r="AB61" i="1"/>
  <c r="AA47" i="1"/>
  <c r="H54" i="1"/>
  <c r="D59" i="1"/>
  <c r="H59" i="1" s="1"/>
  <c r="D58" i="1"/>
  <c r="U44" i="1"/>
  <c r="O83" i="1" l="1"/>
  <c r="O84" i="1" s="1"/>
  <c r="O85" i="1" s="1"/>
  <c r="U48" i="1"/>
  <c r="AB47" i="1"/>
  <c r="R53" i="1"/>
  <c r="N54" i="1"/>
  <c r="W52" i="1"/>
  <c r="J83" i="1"/>
  <c r="J84" i="1" s="1"/>
  <c r="J85" i="1" s="1"/>
  <c r="AA48" i="1"/>
  <c r="D69" i="1"/>
  <c r="H58" i="1"/>
  <c r="T50" i="1"/>
  <c r="M54" i="1"/>
  <c r="I59" i="1"/>
  <c r="M59" i="1" s="1"/>
  <c r="I58" i="1"/>
  <c r="Y48" i="1"/>
  <c r="Z48" i="1"/>
  <c r="Z50" i="1" s="1"/>
  <c r="AB48" i="1" l="1"/>
  <c r="AB50" i="1" s="1"/>
  <c r="O90" i="1"/>
  <c r="O91" i="1" s="1"/>
  <c r="O88" i="1"/>
  <c r="J90" i="1"/>
  <c r="J91" i="1" s="1"/>
  <c r="Y50" i="1"/>
  <c r="U50" i="1"/>
  <c r="W53" i="1"/>
  <c r="W54" i="1" s="1"/>
  <c r="X52" i="1"/>
  <c r="X53" i="1" s="1"/>
  <c r="X54" i="1" s="1"/>
  <c r="I69" i="1"/>
  <c r="M58" i="1"/>
  <c r="T52" i="1"/>
  <c r="D70" i="1"/>
  <c r="AA50" i="1"/>
  <c r="N58" i="1"/>
  <c r="N59" i="1"/>
  <c r="R59" i="1" s="1"/>
  <c r="R54" i="1"/>
  <c r="AA52" i="1" l="1"/>
  <c r="D81" i="1"/>
  <c r="Y52" i="1"/>
  <c r="W59" i="1"/>
  <c r="X59" i="1" s="1"/>
  <c r="W58" i="1"/>
  <c r="T53" i="1"/>
  <c r="U52" i="1"/>
  <c r="I70" i="1"/>
  <c r="N69" i="1"/>
  <c r="R58" i="1"/>
  <c r="I81" i="1" l="1"/>
  <c r="R69" i="1"/>
  <c r="N70" i="1"/>
  <c r="D83" i="1"/>
  <c r="T54" i="1"/>
  <c r="Z52" i="1"/>
  <c r="Z53" i="1" s="1"/>
  <c r="Z54" i="1" s="1"/>
  <c r="Y53" i="1"/>
  <c r="Y54" i="1" s="1"/>
  <c r="Y59" i="1"/>
  <c r="Z59" i="1" s="1"/>
  <c r="W69" i="1"/>
  <c r="W70" i="1" s="1"/>
  <c r="X58" i="1"/>
  <c r="X69" i="1" s="1"/>
  <c r="X70" i="1" s="1"/>
  <c r="AA53" i="1"/>
  <c r="AA54" i="1" s="1"/>
  <c r="AB52" i="1"/>
  <c r="AB53" i="1" s="1"/>
  <c r="AB54" i="1" s="1"/>
  <c r="AA59" i="1"/>
  <c r="AB59" i="1" s="1"/>
  <c r="U53" i="1"/>
  <c r="D84" i="1" l="1"/>
  <c r="R70" i="1"/>
  <c r="N81" i="1"/>
  <c r="W78" i="1"/>
  <c r="W72" i="1"/>
  <c r="T59" i="1"/>
  <c r="T58" i="1"/>
  <c r="U54" i="1"/>
  <c r="I83" i="1"/>
  <c r="AA58" i="1"/>
  <c r="Y58" i="1"/>
  <c r="I84" i="1" l="1"/>
  <c r="U59" i="1"/>
  <c r="Q78" i="1"/>
  <c r="Q80" i="1" s="1"/>
  <c r="Q72" i="1"/>
  <c r="Y69" i="1"/>
  <c r="Y70" i="1" s="1"/>
  <c r="Z58" i="1"/>
  <c r="Z69" i="1" s="1"/>
  <c r="Z70" i="1" s="1"/>
  <c r="U58" i="1"/>
  <c r="T69" i="1"/>
  <c r="N83" i="1"/>
  <c r="W73" i="1"/>
  <c r="X72" i="1"/>
  <c r="X73" i="1" s="1"/>
  <c r="AB58" i="1"/>
  <c r="AB69" i="1" s="1"/>
  <c r="AB70" i="1" s="1"/>
  <c r="AA69" i="1"/>
  <c r="AA70" i="1" s="1"/>
  <c r="W80" i="1"/>
  <c r="X78" i="1"/>
  <c r="X80" i="1" s="1"/>
  <c r="D85" i="1"/>
  <c r="X81" i="1" l="1"/>
  <c r="U69" i="1"/>
  <c r="Y72" i="1"/>
  <c r="Y78" i="1"/>
  <c r="N84" i="1"/>
  <c r="R72" i="1"/>
  <c r="Q73" i="1"/>
  <c r="Q81" i="1" s="1"/>
  <c r="D91" i="1"/>
  <c r="G60" i="1"/>
  <c r="W81" i="1"/>
  <c r="I85" i="1"/>
  <c r="AA78" i="1"/>
  <c r="T70" i="1"/>
  <c r="R78" i="1"/>
  <c r="R80" i="1"/>
  <c r="AA80" i="1" l="1"/>
  <c r="AB78" i="1"/>
  <c r="AB80" i="1" s="1"/>
  <c r="W83" i="1"/>
  <c r="R73" i="1"/>
  <c r="Z78" i="1"/>
  <c r="Z80" i="1" s="1"/>
  <c r="Y80" i="1"/>
  <c r="G69" i="1"/>
  <c r="H60" i="1"/>
  <c r="Z72" i="1"/>
  <c r="Z73" i="1" s="1"/>
  <c r="Y73" i="1"/>
  <c r="Y81" i="1" s="1"/>
  <c r="U70" i="1"/>
  <c r="T78" i="1"/>
  <c r="I90" i="1"/>
  <c r="I91" i="1" s="1"/>
  <c r="L60" i="1"/>
  <c r="N85" i="1"/>
  <c r="Y83" i="1" l="1"/>
  <c r="X83" i="1"/>
  <c r="X84" i="1" s="1"/>
  <c r="X85" i="1" s="1"/>
  <c r="X88" i="1" s="1"/>
  <c r="W84" i="1"/>
  <c r="W85" i="1" s="1"/>
  <c r="W88" i="1" s="1"/>
  <c r="M60" i="1"/>
  <c r="L69" i="1"/>
  <c r="G70" i="1"/>
  <c r="H69" i="1"/>
  <c r="AA72" i="1"/>
  <c r="T73" i="1"/>
  <c r="Z81" i="1"/>
  <c r="Q83" i="1"/>
  <c r="R81" i="1"/>
  <c r="N88" i="1"/>
  <c r="N91" i="1"/>
  <c r="U78" i="1"/>
  <c r="T80" i="1"/>
  <c r="T81" i="1" l="1"/>
  <c r="H70" i="1"/>
  <c r="L70" i="1"/>
  <c r="M69" i="1"/>
  <c r="U80" i="1"/>
  <c r="U73" i="1"/>
  <c r="AA73" i="1"/>
  <c r="AA81" i="1" s="1"/>
  <c r="AB72" i="1"/>
  <c r="AB73" i="1" s="1"/>
  <c r="AB81" i="1" s="1"/>
  <c r="AG73" i="1"/>
  <c r="Q84" i="1"/>
  <c r="R83" i="1"/>
  <c r="Y84" i="1"/>
  <c r="Y85" i="1" s="1"/>
  <c r="Y88" i="1" s="1"/>
  <c r="Z83" i="1"/>
  <c r="Z84" i="1" s="1"/>
  <c r="Z85" i="1" s="1"/>
  <c r="Z88" i="1" s="1"/>
  <c r="U81" i="1" l="1"/>
  <c r="G78" i="1"/>
  <c r="G72" i="1"/>
  <c r="R84" i="1"/>
  <c r="Q85" i="1"/>
  <c r="Q88" i="1" s="1"/>
  <c r="M70" i="1"/>
  <c r="T83" i="1"/>
  <c r="L72" i="1" l="1"/>
  <c r="L78" i="1"/>
  <c r="T84" i="1"/>
  <c r="AA83" i="1"/>
  <c r="U83" i="1"/>
  <c r="H78" i="1"/>
  <c r="G80" i="1"/>
  <c r="H80" i="1" s="1"/>
  <c r="R85" i="1"/>
  <c r="H72" i="1"/>
  <c r="G73" i="1"/>
  <c r="Q91" i="1" l="1"/>
  <c r="R91" i="1" s="1"/>
  <c r="L80" i="1"/>
  <c r="M80" i="1" s="1"/>
  <c r="M78" i="1"/>
  <c r="H73" i="1"/>
  <c r="G81" i="1"/>
  <c r="R88" i="1"/>
  <c r="AB83" i="1"/>
  <c r="AB84" i="1" s="1"/>
  <c r="AB85" i="1" s="1"/>
  <c r="AB88" i="1" s="1"/>
  <c r="AA84" i="1"/>
  <c r="AA85" i="1" s="1"/>
  <c r="AA88" i="1" s="1"/>
  <c r="W92" i="1" s="1"/>
  <c r="U84" i="1"/>
  <c r="T85" i="1"/>
  <c r="L73" i="1"/>
  <c r="M72" i="1"/>
  <c r="M73" i="1" l="1"/>
  <c r="L81" i="1"/>
  <c r="U85" i="1"/>
  <c r="G83" i="1"/>
  <c r="H81" i="1"/>
  <c r="T88" i="1"/>
  <c r="L83" i="1" l="1"/>
  <c r="M81" i="1"/>
  <c r="X92" i="1"/>
  <c r="U88" i="1"/>
  <c r="G84" i="1"/>
  <c r="H83" i="1"/>
  <c r="L84" i="1" l="1"/>
  <c r="M83" i="1"/>
  <c r="H84" i="1"/>
  <c r="G85" i="1"/>
  <c r="G91" i="1" l="1"/>
  <c r="H91" i="1" s="1"/>
  <c r="H85" i="1"/>
  <c r="M84" i="1"/>
  <c r="L85" i="1"/>
  <c r="L90" i="1" l="1"/>
  <c r="M90" i="1" s="1"/>
  <c r="M85" i="1"/>
  <c r="L91" i="1" l="1"/>
  <c r="M91" i="1" s="1"/>
  <c r="D6" i="1" s="1"/>
</calcChain>
</file>

<file path=xl/sharedStrings.xml><?xml version="1.0" encoding="utf-8"?>
<sst xmlns="http://schemas.openxmlformats.org/spreadsheetml/2006/main" count="185" uniqueCount="160">
  <si>
    <t>Форма № 1</t>
  </si>
  <si>
    <t xml:space="preserve">Заказчик </t>
  </si>
  <si>
    <t>ПАО "МРСК Северо-Запада"</t>
  </si>
  <si>
    <t>(наименование организации)</t>
  </si>
  <si>
    <t>"Утвержден" «    »________________2018 г.</t>
  </si>
  <si>
    <t>Сводный сметный расчет в сумме</t>
  </si>
  <si>
    <t>тыс. руб.</t>
  </si>
  <si>
    <t xml:space="preserve">В том числе возвратных сумм </t>
  </si>
  <si>
    <t>Приказ филиала ПАО "МРСК Северо-Запада" "Комиэнерго"  от                августа 2018 №</t>
  </si>
  <si>
    <t>(ссылка на документ об утверждении)</t>
  </si>
  <si>
    <t>«    »________________2018 г.</t>
  </si>
  <si>
    <t>(наименование стройки)</t>
  </si>
  <si>
    <t>Индексы перевода в текущий уровень цен.</t>
  </si>
  <si>
    <t>Индекс
 1 кв. 2018 г</t>
  </si>
  <si>
    <t>СМР для ВЛ  с К=1,005</t>
  </si>
  <si>
    <t>*1,005</t>
  </si>
  <si>
    <t>Оборудование</t>
  </si>
  <si>
    <t>ПНР с К=1,005</t>
  </si>
  <si>
    <t>Вынос  в натуру</t>
  </si>
  <si>
    <t>Проектные работы</t>
  </si>
  <si>
    <t>Изыскания</t>
  </si>
  <si>
    <t>Прочие работы</t>
  </si>
  <si>
    <t>№ пп</t>
  </si>
  <si>
    <t>Номера сметных расчетов и смет</t>
  </si>
  <si>
    <t>Наименование глав, объектов, работ и затрат</t>
  </si>
  <si>
    <t>БЛОК 1
Сметная стоимость строительства  
в ценах на 01.01.2000 года</t>
  </si>
  <si>
    <t>БЛОК 2
Утвержденная сметная стоимость  строительства объекта  (в ценах 1 кв.2018 г.)</t>
  </si>
  <si>
    <t>БЛОК 3
Стоимость  объекта  в прогнозных ценах 2021 года</t>
  </si>
  <si>
    <t>строитель-
ных работ</t>
  </si>
  <si>
    <t>монтажных работ</t>
  </si>
  <si>
    <t>оборудования, мебели, инвентаря</t>
  </si>
  <si>
    <t>прочих</t>
  </si>
  <si>
    <t>Общая сметная стоимость, тыс. руб.</t>
  </si>
  <si>
    <t xml:space="preserve">Фактические затраты </t>
  </si>
  <si>
    <t>Необходимо освоить</t>
  </si>
  <si>
    <t>в том числе Затраты с НДС</t>
  </si>
  <si>
    <t>в том числе Затраты без НДС</t>
  </si>
  <si>
    <t>в том числе по годам</t>
  </si>
  <si>
    <t>без НДС</t>
  </si>
  <si>
    <t>с НДС</t>
  </si>
  <si>
    <t>Глава 1. Подготовка территории строительства</t>
  </si>
  <si>
    <t>Отчет об оценке №01/1209 от 17.12.2015г.</t>
  </si>
  <si>
    <t>Рыночная стоимость величины годовой арендной платы за пользование частью земельного участка с кадастровым №11:16:0000000:45, площадью 730 499 м2 (81195,00/8,72/1,18)</t>
  </si>
  <si>
    <t>Отчет об оценке  №01/1209 от 17.12.2015г.</t>
  </si>
  <si>
    <t>Размер убытков (упущенной выгоды) при временном занятии части земельного участка с кадастровым №11:16:0000000:45, площадью 730 499 м2 (оленеводы) (4648038,00/8,72/1,18)</t>
  </si>
  <si>
    <t>ОСР 01-01</t>
  </si>
  <si>
    <t>Подготовка территории строительства МО ГО Воркута</t>
  </si>
  <si>
    <t>ОСР 01-02</t>
  </si>
  <si>
    <t>Подготовка территории строительства МО ГО Инта</t>
  </si>
  <si>
    <t>Расчет стоимости биологической и технической рекультивации часть земельного участка с кадастровым №11:16:0000000:45, площадью 730499 м2 (2352207,00/8,72/1,18)</t>
  </si>
  <si>
    <t>Смета 01-03</t>
  </si>
  <si>
    <t>Вынос трассы ВЛ 110 кВ в натуру</t>
  </si>
  <si>
    <t>Договор от 15.11.2016г. № С0990513/88/16-А3 ГУ "Печорское лесничество"</t>
  </si>
  <si>
    <t>Аренда лесного участка за 2 года (4113850,21*2/8,72)</t>
  </si>
  <si>
    <t>Расчет</t>
  </si>
  <si>
    <t>Арендная плата на 2018 - 2019г. (9308692,01/8,72)</t>
  </si>
  <si>
    <t>Арендная плата на 2020-2021</t>
  </si>
  <si>
    <t>Итого по Главе 1. "Подготовка территории строительства"</t>
  </si>
  <si>
    <t>Глава 2. Основные объекты строительства</t>
  </si>
  <si>
    <t>ОСР 02-01</t>
  </si>
  <si>
    <t>Основные объекты строительства МО ГО Воркута</t>
  </si>
  <si>
    <t>ОСР 02-02</t>
  </si>
  <si>
    <t>Основные объекты строительства МО ГО Инта</t>
  </si>
  <si>
    <t>Итого по Главе 2. "Основные объекты строительства"</t>
  </si>
  <si>
    <t>Глава 7. Благоустройство и озеленение территории</t>
  </si>
  <si>
    <t>Итого по Главам 1-7</t>
  </si>
  <si>
    <t>Глава 8. Временные здания и сооружения</t>
  </si>
  <si>
    <t>ГСН-81-05-01-2001 п.2.5</t>
  </si>
  <si>
    <t>Временные здания и сооружения - 3,3%</t>
  </si>
  <si>
    <t>Итого по Главе 8. "Временные здания и сооружения"</t>
  </si>
  <si>
    <t>Итого по Главам 1-8</t>
  </si>
  <si>
    <t>Глава 9. Прочие работы и затраты</t>
  </si>
  <si>
    <t>ЛСР 09-01</t>
  </si>
  <si>
    <t>Пусконаладочные работы МО ГО Воркута</t>
  </si>
  <si>
    <t>ЛСР 09-02</t>
  </si>
  <si>
    <t>Пусконаладочные работы МО ГО Инта</t>
  </si>
  <si>
    <t>ГСН 81-05-02-2007 табл. 4 п.2.7, прил.№1 п.11а</t>
  </si>
  <si>
    <t>Производство работ в зимнее время - 2,21%</t>
  </si>
  <si>
    <t>ГСН-81-05-02-2007 табл.2</t>
  </si>
  <si>
    <t>Снегоборьба - 0,4%</t>
  </si>
  <si>
    <t>Письмо Минтруда и Госстроя РФ №1336-ВК/1-Д от 10.10.91</t>
  </si>
  <si>
    <t>Затраты на премирование за ввод объекта в эксплуатацию (2,13%)</t>
  </si>
  <si>
    <t>Расчет №1</t>
  </si>
  <si>
    <t>Затраты по вахтовому методу ведения работ (17099055,00/8,72)</t>
  </si>
  <si>
    <t>Расчет №2</t>
  </si>
  <si>
    <t>Затраты надбавок взамен суточных (6361200,00/8,72)</t>
  </si>
  <si>
    <t>Расчет №3</t>
  </si>
  <si>
    <t>Затраты на содержание вахтового поселка (28832111,00/8,72)</t>
  </si>
  <si>
    <t>Расчет №4</t>
  </si>
  <si>
    <t>Затраты на оплату дней междувахтового отдыха за работу сверх нормальной продолжительности рабочего времени на вахте (41234147,00/8,72)</t>
  </si>
  <si>
    <t>Расчет №5</t>
  </si>
  <si>
    <t>Перебазировка техники ВЛ 110кВ</t>
  </si>
  <si>
    <t>Расчет №6</t>
  </si>
  <si>
    <t>Затраты по ежедневной перевозке автомобильным транспортом работников до места проведения работ</t>
  </si>
  <si>
    <t>017/15-7-2015-ВЛ-ООС табл.45</t>
  </si>
  <si>
    <t>Компенсационные выплаты за загрязнение окружающей среды (187025,30/8,72)</t>
  </si>
  <si>
    <t>Договор от 19.01.2015 №222/03</t>
  </si>
  <si>
    <t>Технологическое присоединение энергопринимающих устройств (26190033,87/1,18/8,72)</t>
  </si>
  <si>
    <t>Итого по Главе 9. "Прочие работы и затраты"</t>
  </si>
  <si>
    <t>Итого по Главам 1-9</t>
  </si>
  <si>
    <t>Глава 10. Содержание службы заказчика. Строительный контроль</t>
  </si>
  <si>
    <t>Постановление Правительства РФ от 21.06.2010г. №468</t>
  </si>
  <si>
    <t>Строительный контроль (технический надзор) 1,28%</t>
  </si>
  <si>
    <t>Итого по Главе 10. "Содержание службы заказчика. Строительный контроль"</t>
  </si>
  <si>
    <t>Глава 12. Проектные и изыскательские работы</t>
  </si>
  <si>
    <t>Приложение №2 к договору от 20.05.2015г. №017/15-7</t>
  </si>
  <si>
    <t>Проектные работы по ВЛ (35843598,04/3,92)</t>
  </si>
  <si>
    <t>Выполнение комплекса изысканий ВЛ (23504042,88/3,93)</t>
  </si>
  <si>
    <t>Экспертиза (1935450,36/3,92)</t>
  </si>
  <si>
    <t>МДС 81-35.2004 прил.8 п.12.3</t>
  </si>
  <si>
    <t>Авторский надзор - 0,2%</t>
  </si>
  <si>
    <t>ПОСТАНОВЛЕНИЕ Правительства РФ от 30 апреля 2013 г. N 382</t>
  </si>
  <si>
    <t>Плата за проведение публичного технологического и ценового аудита инвестиционных проектов (0,58% от суммарной стоимости изготовления проектной документации и материалов инженерных изысканий)</t>
  </si>
  <si>
    <t>Итого по Главе 12. "Проектные и изыскательские работы"</t>
  </si>
  <si>
    <t>Итого по Главам 1-12</t>
  </si>
  <si>
    <t>Непредвиденные затраты</t>
  </si>
  <si>
    <t>МДС 81-35.2004г.п.4.96</t>
  </si>
  <si>
    <t>Непредвиденные затраты (3%)</t>
  </si>
  <si>
    <t>Итого "Непредвиденные затраты"</t>
  </si>
  <si>
    <t>Итого с учетом "Непредвиденные затраты"</t>
  </si>
  <si>
    <t>% по кредиту 2020 год</t>
  </si>
  <si>
    <t>% по кредиту 2021 год</t>
  </si>
  <si>
    <t>Итого по объекту</t>
  </si>
  <si>
    <t>Налоги и обязательные платежи</t>
  </si>
  <si>
    <t>НДС (18%)/20%</t>
  </si>
  <si>
    <t>Всего по сводному расчету</t>
  </si>
  <si>
    <t>проверка по годам без НДС</t>
  </si>
  <si>
    <t>код проекта</t>
  </si>
  <si>
    <t>Расчет оценки полной стоимости инвестиционного проекта в прогнозных ценах соответствующих лет по ИП №</t>
  </si>
  <si>
    <t>года</t>
  </si>
  <si>
    <t>Год окончания реализации инвестиционного проекта</t>
  </si>
  <si>
    <t>код ИП</t>
  </si>
  <si>
    <t>Нименование ИП</t>
  </si>
  <si>
    <t>в т.ч.</t>
  </si>
  <si>
    <t>Всего, в тыс.руб. без НДС</t>
  </si>
  <si>
    <t>Всего, в тыс.руб. с НДС</t>
  </si>
  <si>
    <t>Погашение процентов по кредитам</t>
  </si>
  <si>
    <t>Прочие затраты, не облагаемые НДС</t>
  </si>
  <si>
    <t>J_009-51-2-01.12-0028</t>
  </si>
  <si>
    <t>СВОДКА ЗАТРАТ</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</si>
  <si>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</si>
  <si>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Плановая стоимость, тыс. руб. без НДС</t>
  </si>
  <si>
    <t>затраты облагаемые НДС</t>
  </si>
  <si>
    <t>затраты не облагаемые НДС</t>
  </si>
  <si>
    <t>Факт финансирования на 01.01.2019, тыс.руб. с НДС (18%)</t>
  </si>
  <si>
    <t>КЗ/ДЗ на 01.01.2019, тыс.руб. (с учетом ставки НДС 18%)</t>
  </si>
  <si>
    <t>План финансирования после 01.01.2019 тыс.руб. с НДС (20%)</t>
  </si>
  <si>
    <t>проектно-изыскательские работы</t>
  </si>
  <si>
    <t>строительно-монтажные работы</t>
  </si>
  <si>
    <t>оборудование</t>
  </si>
  <si>
    <t>прочие затраты</t>
  </si>
  <si>
    <t>до 01.01.2019</t>
  </si>
  <si>
    <t>после 01.01.2019</t>
  </si>
  <si>
    <r>
      <rPr>
        <sz val="9"/>
        <color rgb="FF000000"/>
        <rFont val="Times New Roman"/>
        <family val="1"/>
        <charset val="204"/>
      </rPr>
      <t xml:space="preserve">Актирование выполненных работ до 01.01.2019, тыс. руб. без НДС </t>
    </r>
    <r>
      <rPr>
        <b/>
        <sz val="9"/>
        <color rgb="FF000000"/>
        <rFont val="Times New Roman"/>
        <family val="1"/>
        <charset val="204"/>
      </rPr>
      <t>(18%)</t>
    </r>
  </si>
  <si>
    <r>
      <rPr>
        <sz val="9"/>
        <color rgb="FF000000"/>
        <rFont val="Times New Roman"/>
        <family val="1"/>
        <charset val="204"/>
      </rPr>
      <t>Запланированные к принятию после 01.01.2019 г., тыс. руб. без НДС</t>
    </r>
    <r>
      <rPr>
        <b/>
        <sz val="9"/>
        <color rgb="FF000000"/>
        <rFont val="Times New Roman"/>
        <family val="1"/>
        <charset val="204"/>
      </rPr>
      <t xml:space="preserve"> (18%) (для поставленных до 01.01.2019 г. материалов и оборудования, не переданных в монтаж)</t>
    </r>
  </si>
  <si>
    <r>
      <rPr>
        <sz val="9"/>
        <color rgb="FF000000"/>
        <rFont val="Times New Roman"/>
        <family val="1"/>
        <charset val="204"/>
      </rPr>
      <t>Актирование выполненных работ  после 01.01.2019 г. без учета поставленных материалов и оборудования до 01.01.2019, не переданных в монтаж, тыс. руб. без НДС</t>
    </r>
    <r>
      <rPr>
        <b/>
        <sz val="9"/>
        <color rgb="FF000000"/>
        <rFont val="Times New Roman"/>
        <family val="1"/>
        <charset val="204"/>
      </rPr>
      <t xml:space="preserve"> (20%)</t>
    </r>
  </si>
  <si>
    <t>ФОТ,в т.ч.ЕСН</t>
  </si>
  <si>
    <t>Начальник отдела инвестиций</t>
  </si>
  <si>
    <t>О.Г. Сверчкова</t>
  </si>
  <si>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</sst>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43" formatCode="_-* #,##0.00\ _₽_-;\-* #,##0.00\ _₽_-;_-* &quot;-&quot;??\ _₽_-;_-@_-"/>
    <numFmt numFmtId="164" formatCode="0.0000"/>
    <numFmt numFmtId="165" formatCode="_-* #,##0.00\ _₽_-;\-* #,##0.00\ _₽_-;_-* &quot;-&quot;\ _₽_-;_-@_-"/>
    <numFmt numFmtId="166" formatCode="#,##0.0000"/>
    <numFmt numFmtId="167" formatCode="#,##0.000"/>
    <numFmt numFmtId="168" formatCode="#,##0.0"/>
    <numFmt numFmtId="169" formatCode="#,##0.00000"/>
    <numFmt numFmtId="170" formatCode="_-* #,##0.000\ _₽_-;\-* #,##0.000\ _₽_-;_-* &quot;-&quot;\ _₽_-;_-@_-"/>
    <numFmt numFmtId="171" formatCode="_-* #,##0_р_._-;\-* #,##0_р_._-;_-* &quot;-&quot;_р_._-;_-@_-"/>
    <numFmt numFmtId="172" formatCode="0.00000"/>
    <numFmt numFmtId="179" formatCode="_-* #,##0.00000\ _₽_-;\-* #,##0.00000\ _₽_-;_-* &quot;-&quot;??\ _₽_-;_-@_-"/>
    <numFmt numFmtId="180" formatCode="_-* #,##0.000\ _₽_-;\-* #,##0.000\ _₽_-;_-* &quot;-&quot;??\ _₽_-;_-@_-"/>
  </numFmts>
  <fonts count="24" x14ac:knownFonts="1">
    <font>
      <sz val="11"/>
      <color theme="1"/>
      <name val="Calibri"/>
      <family val="2"/>
      <charset val="204"/>
      <scheme val="minor"/>
    </font>
    <font>
      <sz val="10"/>
      <name val="Times New Roman"/>
      <family val="1"/>
      <charset val="204"/>
    </font>
    <font>
      <b/>
      <sz val="10"/>
      <name val="Times New Roman"/>
      <family val="1"/>
      <charset val="204"/>
    </font>
    <font>
      <b/>
      <sz val="12"/>
      <name val="Times New Roman"/>
      <family val="1"/>
      <charset val="204"/>
    </font>
    <font>
      <i/>
      <sz val="10"/>
      <name val="Times New Roman"/>
      <family val="1"/>
      <charset val="204"/>
    </font>
    <font>
      <b/>
      <i/>
      <sz val="10"/>
      <name val="Times New Roman"/>
      <family val="1"/>
      <charset val="204"/>
    </font>
    <font>
      <i/>
      <sz val="9"/>
      <name val="Times New Roman"/>
      <family val="1"/>
      <charset val="204"/>
    </font>
    <font>
      <i/>
      <sz val="10"/>
      <color theme="1"/>
      <name val="Times New Roman"/>
      <family val="1"/>
      <charset val="204"/>
    </font>
    <font>
      <sz val="10"/>
      <color theme="1"/>
      <name val="Times New Roman"/>
      <family val="1"/>
      <charset val="204"/>
    </font>
    <font>
      <sz val="10"/>
      <color rgb="FFFF0000"/>
      <name val="Times New Roman"/>
      <family val="1"/>
      <charset val="204"/>
    </font>
    <font>
      <b/>
      <sz val="10"/>
      <color indexed="8"/>
      <name val="Times New Roman"/>
      <family val="1"/>
      <charset val="204"/>
    </font>
    <font>
      <sz val="10"/>
      <color rgb="FF002060"/>
      <name val="Times New Roman"/>
      <family val="1"/>
      <charset val="204"/>
    </font>
    <font>
      <b/>
      <sz val="11"/>
      <color theme="1"/>
      <name val="Times New Roman"/>
      <family val="1"/>
      <charset val="204"/>
    </font>
    <font>
      <sz val="11"/>
      <color theme="1"/>
      <name val="Times New Roman"/>
      <family val="1"/>
      <charset val="204"/>
    </font>
    <font>
      <b/>
      <sz val="10"/>
      <color rgb="FFFF0000"/>
      <name val="Times New Roman"/>
      <family val="1"/>
      <charset val="204"/>
    </font>
    <font>
      <sz val="11"/>
      <color theme="1"/>
      <name val="Calibri"/>
      <family val="2"/>
      <charset val="204"/>
      <scheme val="minor"/>
    </font>
    <font>
      <b/>
      <sz val="11"/>
      <name val="Arial"/>
      <family val="2"/>
      <charset val="204"/>
    </font>
    <font>
      <b/>
      <sz val="9"/>
      <color theme="1"/>
      <name val="Times New Roman"/>
      <family val="1"/>
      <charset val="204"/>
    </font>
    <font>
      <sz val="10"/>
      <name val="Arial Cyr"/>
      <charset val="204"/>
    </font>
    <font>
      <b/>
      <sz val="10"/>
      <name val="Arial"/>
      <family val="2"/>
      <charset val="204"/>
    </font>
    <font>
      <sz val="9"/>
      <color theme="1"/>
      <name val="Times New Roman"/>
      <family val="1"/>
      <charset val="204"/>
    </font>
    <font>
      <sz val="10"/>
      <name val="Arial"/>
      <family val="2"/>
      <charset val="204"/>
    </font>
    <font>
      <sz val="9"/>
      <color rgb="FF000000"/>
      <name val="Times New Roman"/>
      <family val="1"/>
      <charset val="204"/>
    </font>
    <font>
      <b/>
      <sz val="9"/>
      <color rgb="FF000000"/>
      <name val="Times New Roman"/>
      <family val="1"/>
      <charset val="204"/>
    </font>
  </fonts>
  <fills count="8">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CCFFFF"/>
        <bgColor indexed="64"/>
      </patternFill>
    </fill>
  </fills>
  <borders count="67">
    <border>
      <left/>
      <right/>
      <top/>
      <bottom/>
      <diagonal/>
    </border>
    <border>
      <left/>
      <right/>
      <top/>
      <bottom style="thin">
        <color indexed="64"/>
      </bottom>
      <diagonal/>
    </border>
    <border>
      <left/>
      <right/>
      <top style="thin">
        <color indexed="64"/>
      </top>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auto="1"/>
      </left>
      <right style="thin">
        <color auto="1"/>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auto="1"/>
      </right>
      <top/>
      <bottom style="thin">
        <color auto="1"/>
      </bottom>
      <diagonal/>
    </border>
    <border>
      <left/>
      <right style="thin">
        <color auto="1"/>
      </right>
      <top/>
      <bottom style="thin">
        <color auto="1"/>
      </bottom>
      <diagonal/>
    </border>
    <border>
      <left style="thin">
        <color auto="1"/>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15" fillId="0" borderId="0"/>
    <xf numFmtId="0" fontId="18" fillId="0" borderId="0"/>
  </cellStyleXfs>
  <cellXfs count="373">
    <xf numFmtId="0" fontId="0" fillId="0" borderId="0" xfId="0"/>
    <xf numFmtId="0" fontId="1" fillId="0" borderId="0" xfId="0" applyFont="1" applyAlignment="1">
      <alignment horizontal="center" vertical="top"/>
    </xf>
    <xf numFmtId="49" fontId="1" fillId="0" borderId="0" xfId="0" applyNumberFormat="1" applyFont="1" applyAlignment="1">
      <alignment horizontal="left" vertical="top"/>
    </xf>
    <xf numFmtId="49" fontId="1" fillId="0" borderId="0" xfId="0" applyNumberFormat="1" applyFont="1" applyAlignment="1">
      <alignment horizontal="left" vertical="center"/>
    </xf>
    <xf numFmtId="0" fontId="1" fillId="0" borderId="0" xfId="0" applyFont="1" applyAlignment="1">
      <alignment horizontal="center" vertical="center"/>
    </xf>
    <xf numFmtId="0" fontId="2" fillId="0" borderId="0" xfId="0" applyFont="1" applyAlignment="1">
      <alignment horizontal="right"/>
    </xf>
    <xf numFmtId="0" fontId="1" fillId="0" borderId="0" xfId="0" applyFont="1"/>
    <xf numFmtId="49" fontId="1" fillId="0" borderId="0" xfId="0" applyNumberFormat="1" applyFont="1" applyBorder="1" applyAlignment="1">
      <alignment horizontal="left" vertical="center"/>
    </xf>
    <xf numFmtId="49" fontId="1" fillId="0" borderId="0" xfId="0" applyNumberFormat="1" applyFont="1" applyBorder="1" applyAlignment="1">
      <alignment horizontal="left" vertical="top"/>
    </xf>
    <xf numFmtId="0" fontId="4" fillId="0" borderId="0" xfId="0" applyFont="1" applyAlignment="1">
      <alignment horizontal="center" vertical="center"/>
    </xf>
    <xf numFmtId="4" fontId="1" fillId="0" borderId="0" xfId="0" applyNumberFormat="1" applyFont="1" applyAlignment="1">
      <alignment horizontal="left" vertical="top"/>
    </xf>
    <xf numFmtId="0" fontId="1" fillId="0" borderId="0" xfId="0" applyFont="1" applyAlignment="1">
      <alignment horizontal="right" vertical="top"/>
    </xf>
    <xf numFmtId="0" fontId="1" fillId="0" borderId="0" xfId="0" applyFont="1" applyAlignment="1">
      <alignment horizontal="right" vertical="center"/>
    </xf>
    <xf numFmtId="0" fontId="7" fillId="0" borderId="0" xfId="0" applyFont="1" applyFill="1" applyAlignment="1">
      <alignment vertical="center"/>
    </xf>
    <xf numFmtId="0" fontId="8" fillId="0" borderId="0" xfId="0" applyFont="1" applyFill="1" applyAlignment="1">
      <alignment vertical="center"/>
    </xf>
    <xf numFmtId="0" fontId="8" fillId="0" borderId="0" xfId="0" applyFont="1" applyFill="1" applyAlignment="1">
      <alignment horizontal="center" vertical="center"/>
    </xf>
    <xf numFmtId="0" fontId="8" fillId="0" borderId="0" xfId="0" applyFont="1" applyFill="1" applyAlignment="1">
      <alignment horizontal="center"/>
    </xf>
    <xf numFmtId="0" fontId="8" fillId="0" borderId="0" xfId="0" applyFont="1" applyFill="1" applyAlignment="1">
      <alignment vertical="top"/>
    </xf>
    <xf numFmtId="0" fontId="8" fillId="0" borderId="0" xfId="0" applyFont="1" applyFill="1" applyAlignment="1">
      <alignment vertical="center" wrapText="1"/>
    </xf>
    <xf numFmtId="0" fontId="7" fillId="0" borderId="0" xfId="0" applyFont="1" applyFill="1" applyAlignment="1">
      <alignment horizontal="center" vertical="center" wrapText="1"/>
    </xf>
    <xf numFmtId="0" fontId="7" fillId="0" borderId="3" xfId="0" applyFont="1" applyFill="1" applyBorder="1" applyAlignment="1">
      <alignment horizontal="left" vertical="center"/>
    </xf>
    <xf numFmtId="0" fontId="7" fillId="0" borderId="3" xfId="0" applyFont="1" applyFill="1" applyBorder="1" applyAlignment="1">
      <alignment horizontal="center" vertical="center"/>
    </xf>
    <xf numFmtId="2" fontId="7" fillId="0" borderId="3" xfId="0" applyNumberFormat="1" applyFont="1" applyFill="1" applyBorder="1" applyAlignment="1">
      <alignment horizontal="center" vertical="center"/>
    </xf>
    <xf numFmtId="0" fontId="9" fillId="0" borderId="0" xfId="0" applyFont="1"/>
    <xf numFmtId="3" fontId="1" fillId="0" borderId="0" xfId="0" applyNumberFormat="1" applyFont="1"/>
    <xf numFmtId="0" fontId="1" fillId="0" borderId="9" xfId="0" applyFont="1" applyBorder="1"/>
    <xf numFmtId="9" fontId="1" fillId="0" borderId="9" xfId="0" applyNumberFormat="1" applyFont="1" applyBorder="1"/>
    <xf numFmtId="0" fontId="1" fillId="0" borderId="0" xfId="0" applyFont="1" applyBorder="1"/>
    <xf numFmtId="0" fontId="1" fillId="5" borderId="0" xfId="0" applyFont="1" applyFill="1" applyBorder="1" applyAlignment="1">
      <alignment horizontal="center"/>
    </xf>
    <xf numFmtId="0" fontId="1" fillId="5" borderId="0" xfId="0" applyFont="1" applyFill="1" applyBorder="1" applyAlignment="1">
      <alignment horizontal="center" vertical="center" wrapText="1"/>
    </xf>
    <xf numFmtId="0" fontId="1" fillId="5" borderId="23" xfId="0" applyFont="1" applyFill="1" applyBorder="1" applyAlignment="1">
      <alignment horizontal="center" vertical="center" wrapText="1"/>
    </xf>
    <xf numFmtId="0" fontId="1" fillId="5" borderId="24"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25" xfId="0" applyFont="1" applyFill="1" applyBorder="1" applyAlignment="1">
      <alignment horizontal="center" vertical="center" wrapText="1"/>
    </xf>
    <xf numFmtId="0" fontId="1" fillId="5" borderId="26" xfId="0" applyFont="1" applyFill="1" applyBorder="1" applyAlignment="1">
      <alignment horizontal="center" vertical="center" wrapText="1"/>
    </xf>
    <xf numFmtId="0" fontId="1" fillId="0" borderId="27" xfId="0" applyFont="1" applyBorder="1" applyAlignment="1">
      <alignment horizontal="center" vertical="center"/>
    </xf>
    <xf numFmtId="49" fontId="1" fillId="0" borderId="27" xfId="0" applyNumberFormat="1" applyFont="1" applyBorder="1" applyAlignment="1">
      <alignment horizontal="center" vertical="center"/>
    </xf>
    <xf numFmtId="49" fontId="1" fillId="0" borderId="28" xfId="0" applyNumberFormat="1" applyFont="1" applyBorder="1" applyAlignment="1">
      <alignment horizontal="center" vertical="center"/>
    </xf>
    <xf numFmtId="0" fontId="1" fillId="0" borderId="29" xfId="0" applyFont="1" applyBorder="1" applyAlignment="1">
      <alignment horizontal="center" vertical="center"/>
    </xf>
    <xf numFmtId="0" fontId="1" fillId="0" borderId="30" xfId="0" applyFont="1" applyBorder="1" applyAlignment="1">
      <alignment horizontal="center" vertical="center"/>
    </xf>
    <xf numFmtId="0" fontId="1" fillId="0" borderId="31" xfId="0" applyFont="1" applyBorder="1" applyAlignment="1">
      <alignment horizontal="center" vertical="center"/>
    </xf>
    <xf numFmtId="0" fontId="1" fillId="4" borderId="31" xfId="0" applyFont="1" applyFill="1" applyBorder="1" applyAlignment="1">
      <alignment horizontal="center" vertical="center"/>
    </xf>
    <xf numFmtId="0" fontId="1" fillId="0" borderId="32" xfId="0" applyFont="1" applyBorder="1" applyAlignment="1">
      <alignment horizontal="center" vertical="center"/>
    </xf>
    <xf numFmtId="0" fontId="1" fillId="0" borderId="28" xfId="0" applyFont="1" applyBorder="1" applyAlignment="1">
      <alignment horizontal="center" vertical="center"/>
    </xf>
    <xf numFmtId="0" fontId="1" fillId="0" borderId="0" xfId="0" applyFont="1" applyBorder="1" applyAlignment="1">
      <alignment horizontal="center" vertical="center"/>
    </xf>
    <xf numFmtId="0" fontId="1" fillId="0" borderId="19" xfId="0" applyFont="1" applyBorder="1" applyAlignment="1">
      <alignment vertical="top" wrapText="1"/>
    </xf>
    <xf numFmtId="0" fontId="1" fillId="0" borderId="33" xfId="0" applyFont="1" applyBorder="1" applyAlignment="1">
      <alignment vertical="top" wrapText="1"/>
    </xf>
    <xf numFmtId="0" fontId="1" fillId="0" borderId="20" xfId="0" applyFont="1" applyBorder="1" applyAlignment="1">
      <alignment vertical="top" wrapText="1"/>
    </xf>
    <xf numFmtId="0" fontId="1" fillId="4" borderId="20" xfId="0" applyFont="1" applyFill="1" applyBorder="1" applyAlignment="1">
      <alignment vertical="top" wrapText="1"/>
    </xf>
    <xf numFmtId="0" fontId="1" fillId="0" borderId="24" xfId="0" applyFont="1" applyBorder="1" applyAlignment="1">
      <alignment vertical="top" wrapText="1"/>
    </xf>
    <xf numFmtId="0" fontId="1" fillId="0" borderId="34" xfId="0" applyFont="1" applyBorder="1" applyAlignment="1">
      <alignment vertical="top" wrapText="1"/>
    </xf>
    <xf numFmtId="0" fontId="1" fillId="0" borderId="0" xfId="0" applyFont="1" applyBorder="1" applyAlignment="1">
      <alignment vertical="top" wrapText="1"/>
    </xf>
    <xf numFmtId="0" fontId="1" fillId="0" borderId="4" xfId="0" applyFont="1" applyBorder="1" applyAlignment="1">
      <alignment horizontal="center" vertical="top" wrapText="1"/>
    </xf>
    <xf numFmtId="49" fontId="1" fillId="0" borderId="4" xfId="0" applyNumberFormat="1" applyFont="1" applyBorder="1" applyAlignment="1">
      <alignment horizontal="left" vertical="top" wrapText="1"/>
    </xf>
    <xf numFmtId="49" fontId="1" fillId="0" borderId="5" xfId="0" applyNumberFormat="1" applyFont="1" applyBorder="1" applyAlignment="1">
      <alignment horizontal="left" vertical="center" wrapText="1"/>
    </xf>
    <xf numFmtId="4" fontId="1" fillId="0" borderId="10" xfId="0" applyNumberFormat="1" applyFont="1" applyBorder="1" applyAlignment="1">
      <alignment horizontal="right" vertical="top"/>
    </xf>
    <xf numFmtId="4" fontId="1" fillId="0" borderId="4" xfId="0" applyNumberFormat="1" applyFont="1" applyBorder="1" applyAlignment="1">
      <alignment horizontal="right" vertical="top"/>
    </xf>
    <xf numFmtId="4" fontId="1" fillId="0" borderId="4" xfId="0" applyNumberFormat="1" applyFont="1" applyBorder="1" applyAlignment="1">
      <alignment horizontal="right" vertical="top" wrapText="1"/>
    </xf>
    <xf numFmtId="4" fontId="1" fillId="0" borderId="24" xfId="0" applyNumberFormat="1" applyFont="1" applyBorder="1" applyAlignment="1">
      <alignment horizontal="right" vertical="top" wrapText="1"/>
    </xf>
    <xf numFmtId="4" fontId="1" fillId="0" borderId="20" xfId="0" applyNumberFormat="1" applyFont="1" applyBorder="1" applyAlignment="1">
      <alignment horizontal="right" vertical="top" wrapText="1"/>
    </xf>
    <xf numFmtId="4" fontId="1" fillId="4" borderId="20" xfId="0" applyNumberFormat="1" applyFont="1" applyFill="1" applyBorder="1" applyAlignment="1">
      <alignment horizontal="right" vertical="top" wrapText="1"/>
    </xf>
    <xf numFmtId="4" fontId="1" fillId="0" borderId="19" xfId="0" applyNumberFormat="1" applyFont="1" applyBorder="1" applyAlignment="1">
      <alignment horizontal="right" vertical="top" wrapText="1"/>
    </xf>
    <xf numFmtId="4" fontId="1" fillId="0" borderId="19" xfId="0" applyNumberFormat="1" applyFont="1" applyFill="1" applyBorder="1" applyAlignment="1">
      <alignment horizontal="right" vertical="top" wrapText="1"/>
    </xf>
    <xf numFmtId="4" fontId="1" fillId="0" borderId="24" xfId="0" applyNumberFormat="1" applyFont="1" applyFill="1" applyBorder="1" applyAlignment="1">
      <alignment horizontal="right" vertical="top" wrapText="1"/>
    </xf>
    <xf numFmtId="4" fontId="1" fillId="0" borderId="5" xfId="0" applyNumberFormat="1" applyFont="1" applyBorder="1" applyAlignment="1">
      <alignment horizontal="right" vertical="top" wrapText="1"/>
    </xf>
    <xf numFmtId="4" fontId="1" fillId="0" borderId="0" xfId="0" applyNumberFormat="1" applyFont="1" applyBorder="1" applyAlignment="1">
      <alignment horizontal="right" vertical="top" wrapText="1"/>
    </xf>
    <xf numFmtId="41" fontId="1" fillId="0" borderId="0" xfId="0" applyNumberFormat="1" applyFont="1"/>
    <xf numFmtId="0" fontId="1" fillId="6" borderId="4" xfId="0" applyFont="1" applyFill="1" applyBorder="1" applyAlignment="1">
      <alignment horizontal="center" vertical="top" wrapText="1"/>
    </xf>
    <xf numFmtId="49" fontId="1" fillId="6" borderId="4" xfId="0" applyNumberFormat="1" applyFont="1" applyFill="1" applyBorder="1" applyAlignment="1">
      <alignment horizontal="left" vertical="top" wrapText="1"/>
    </xf>
    <xf numFmtId="49" fontId="1" fillId="6" borderId="5" xfId="0" applyNumberFormat="1" applyFont="1" applyFill="1" applyBorder="1" applyAlignment="1">
      <alignment horizontal="left" vertical="center" wrapText="1"/>
    </xf>
    <xf numFmtId="0" fontId="1" fillId="6" borderId="10" xfId="0" applyFont="1" applyFill="1" applyBorder="1" applyAlignment="1">
      <alignment horizontal="right" vertical="top"/>
    </xf>
    <xf numFmtId="0" fontId="1" fillId="6" borderId="4" xfId="0" applyFont="1" applyFill="1" applyBorder="1" applyAlignment="1">
      <alignment horizontal="right" vertical="top"/>
    </xf>
    <xf numFmtId="2" fontId="1" fillId="6" borderId="4" xfId="0" applyNumberFormat="1" applyFont="1" applyFill="1" applyBorder="1" applyAlignment="1">
      <alignment horizontal="right" vertical="top" wrapText="1"/>
    </xf>
    <xf numFmtId="4" fontId="1" fillId="0" borderId="10" xfId="0" applyNumberFormat="1" applyFont="1" applyBorder="1" applyAlignment="1">
      <alignment horizontal="right" vertical="top" wrapText="1"/>
    </xf>
    <xf numFmtId="49" fontId="1" fillId="0" borderId="27" xfId="0" applyNumberFormat="1" applyFont="1" applyBorder="1" applyAlignment="1">
      <alignment horizontal="left" vertical="top" wrapText="1"/>
    </xf>
    <xf numFmtId="49" fontId="1" fillId="0" borderId="28" xfId="0" applyNumberFormat="1" applyFont="1" applyBorder="1" applyAlignment="1">
      <alignment horizontal="left" vertical="center" wrapText="1"/>
    </xf>
    <xf numFmtId="4" fontId="1" fillId="0" borderId="29" xfId="0" applyNumberFormat="1" applyFont="1" applyBorder="1" applyAlignment="1">
      <alignment horizontal="right" vertical="top" wrapText="1"/>
    </xf>
    <xf numFmtId="4" fontId="1" fillId="0" borderId="27" xfId="0" applyNumberFormat="1" applyFont="1" applyBorder="1" applyAlignment="1">
      <alignment horizontal="right" vertical="top"/>
    </xf>
    <xf numFmtId="4" fontId="1" fillId="0" borderId="29" xfId="0" applyNumberFormat="1" applyFont="1" applyBorder="1" applyAlignment="1">
      <alignment horizontal="right" vertical="top"/>
    </xf>
    <xf numFmtId="4" fontId="1" fillId="0" borderId="27" xfId="0" applyNumberFormat="1" applyFont="1" applyBorder="1" applyAlignment="1">
      <alignment horizontal="right" vertical="top" wrapText="1"/>
    </xf>
    <xf numFmtId="4" fontId="1" fillId="0" borderId="34" xfId="0" applyNumberFormat="1" applyFont="1" applyBorder="1" applyAlignment="1">
      <alignment horizontal="right" vertical="top" wrapText="1"/>
    </xf>
    <xf numFmtId="4" fontId="1" fillId="0" borderId="33" xfId="0" applyNumberFormat="1" applyFont="1" applyBorder="1" applyAlignment="1">
      <alignment horizontal="right" vertical="top" wrapText="1"/>
    </xf>
    <xf numFmtId="4" fontId="1" fillId="0" borderId="30" xfId="0" applyNumberFormat="1" applyFont="1" applyBorder="1" applyAlignment="1">
      <alignment horizontal="right" vertical="top" wrapText="1"/>
    </xf>
    <xf numFmtId="4" fontId="1" fillId="0" borderId="31" xfId="0" applyNumberFormat="1" applyFont="1" applyBorder="1" applyAlignment="1">
      <alignment horizontal="right" vertical="top" wrapText="1"/>
    </xf>
    <xf numFmtId="4" fontId="1" fillId="0" borderId="32" xfId="0" applyNumberFormat="1" applyFont="1" applyFill="1" applyBorder="1" applyAlignment="1">
      <alignment horizontal="right" vertical="top" wrapText="1"/>
    </xf>
    <xf numFmtId="4" fontId="1" fillId="0" borderId="35" xfId="0" applyNumberFormat="1" applyFont="1" applyBorder="1" applyAlignment="1">
      <alignment horizontal="right" vertical="top" wrapText="1"/>
    </xf>
    <xf numFmtId="4" fontId="1" fillId="0" borderId="2" xfId="0" applyNumberFormat="1" applyFont="1" applyBorder="1" applyAlignment="1">
      <alignment horizontal="right" vertical="top" wrapText="1"/>
    </xf>
    <xf numFmtId="49" fontId="11" fillId="0" borderId="27" xfId="0" applyNumberFormat="1" applyFont="1" applyBorder="1" applyAlignment="1">
      <alignment horizontal="left" vertical="top" wrapText="1"/>
    </xf>
    <xf numFmtId="49" fontId="11" fillId="0" borderId="28" xfId="0" applyNumberFormat="1" applyFont="1" applyBorder="1" applyAlignment="1">
      <alignment horizontal="left" vertical="center" wrapText="1"/>
    </xf>
    <xf numFmtId="4" fontId="11" fillId="4" borderId="20" xfId="0" applyNumberFormat="1" applyFont="1" applyFill="1" applyBorder="1" applyAlignment="1">
      <alignment horizontal="right" vertical="top" wrapText="1"/>
    </xf>
    <xf numFmtId="4" fontId="11" fillId="0" borderId="19" xfId="0" applyNumberFormat="1" applyFont="1" applyBorder="1" applyAlignment="1">
      <alignment horizontal="right" vertical="top" wrapText="1"/>
    </xf>
    <xf numFmtId="4" fontId="11" fillId="0" borderId="24" xfId="0" applyNumberFormat="1" applyFont="1" applyBorder="1" applyAlignment="1">
      <alignment horizontal="right" vertical="top" wrapText="1"/>
    </xf>
    <xf numFmtId="4" fontId="11" fillId="0" borderId="32" xfId="0" applyNumberFormat="1" applyFont="1" applyBorder="1" applyAlignment="1">
      <alignment horizontal="right" vertical="top" wrapText="1"/>
    </xf>
    <xf numFmtId="4" fontId="11" fillId="0" borderId="30" xfId="0" applyNumberFormat="1" applyFont="1" applyBorder="1" applyAlignment="1">
      <alignment horizontal="right" vertical="top" wrapText="1"/>
    </xf>
    <xf numFmtId="4" fontId="11" fillId="0" borderId="35" xfId="0" applyNumberFormat="1" applyFont="1" applyBorder="1" applyAlignment="1">
      <alignment horizontal="right" vertical="top" wrapText="1"/>
    </xf>
    <xf numFmtId="4" fontId="11" fillId="0" borderId="31" xfId="0" applyNumberFormat="1" applyFont="1" applyBorder="1" applyAlignment="1">
      <alignment horizontal="right" vertical="top" wrapText="1"/>
    </xf>
    <xf numFmtId="4" fontId="11" fillId="0" borderId="2" xfId="0" applyNumberFormat="1" applyFont="1" applyBorder="1" applyAlignment="1">
      <alignment horizontal="right" vertical="top" wrapText="1"/>
    </xf>
    <xf numFmtId="0" fontId="2" fillId="0" borderId="5" xfId="0" applyFont="1" applyBorder="1" applyAlignment="1">
      <alignment horizontal="center" vertical="top"/>
    </xf>
    <xf numFmtId="4" fontId="2" fillId="0" borderId="7" xfId="0" applyNumberFormat="1" applyFont="1" applyBorder="1" applyAlignment="1">
      <alignment horizontal="right" vertical="top" wrapText="1"/>
    </xf>
    <xf numFmtId="4" fontId="2" fillId="0" borderId="36" xfId="0" applyNumberFormat="1" applyFont="1" applyBorder="1" applyAlignment="1">
      <alignment horizontal="right" vertical="top" wrapText="1"/>
    </xf>
    <xf numFmtId="4" fontId="2" fillId="4" borderId="36" xfId="0" applyNumberFormat="1" applyFont="1" applyFill="1" applyBorder="1" applyAlignment="1">
      <alignment horizontal="right" vertical="top" wrapText="1"/>
    </xf>
    <xf numFmtId="4" fontId="2" fillId="0" borderId="37" xfId="0" applyNumberFormat="1" applyFont="1" applyBorder="1" applyAlignment="1">
      <alignment horizontal="right" vertical="top" wrapText="1"/>
    </xf>
    <xf numFmtId="4" fontId="2" fillId="0" borderId="8" xfId="0" applyNumberFormat="1" applyFont="1" applyBorder="1" applyAlignment="1">
      <alignment horizontal="right" vertical="top" wrapText="1"/>
    </xf>
    <xf numFmtId="4" fontId="2" fillId="0" borderId="38" xfId="0" applyNumberFormat="1" applyFont="1" applyBorder="1" applyAlignment="1">
      <alignment horizontal="right" vertical="top" wrapText="1"/>
    </xf>
    <xf numFmtId="4" fontId="2" fillId="0" borderId="39" xfId="0" applyNumberFormat="1" applyFont="1" applyBorder="1" applyAlignment="1">
      <alignment horizontal="right" vertical="top" wrapText="1"/>
    </xf>
    <xf numFmtId="4" fontId="2" fillId="0" borderId="40" xfId="0" applyNumberFormat="1" applyFont="1" applyBorder="1" applyAlignment="1">
      <alignment horizontal="right" vertical="top" wrapText="1"/>
    </xf>
    <xf numFmtId="0" fontId="2" fillId="0" borderId="0" xfId="0" applyFont="1"/>
    <xf numFmtId="4" fontId="1" fillId="0" borderId="23" xfId="0" applyNumberFormat="1" applyFont="1" applyBorder="1" applyAlignment="1">
      <alignment vertical="top" wrapText="1"/>
    </xf>
    <xf numFmtId="4" fontId="1" fillId="0" borderId="1" xfId="0" applyNumberFormat="1" applyFont="1" applyBorder="1" applyAlignment="1">
      <alignment vertical="top" wrapText="1"/>
    </xf>
    <xf numFmtId="4" fontId="1" fillId="0" borderId="25" xfId="0" applyNumberFormat="1" applyFont="1" applyBorder="1" applyAlignment="1">
      <alignment vertical="top" wrapText="1"/>
    </xf>
    <xf numFmtId="4" fontId="1" fillId="4" borderId="25" xfId="0" applyNumberFormat="1" applyFont="1" applyFill="1" applyBorder="1" applyAlignment="1">
      <alignment vertical="top" wrapText="1"/>
    </xf>
    <xf numFmtId="4" fontId="1" fillId="0" borderId="21" xfId="0" applyNumberFormat="1" applyFont="1" applyBorder="1" applyAlignment="1">
      <alignment vertical="top" wrapText="1"/>
    </xf>
    <xf numFmtId="4" fontId="1" fillId="0" borderId="26" xfId="0" applyNumberFormat="1" applyFont="1" applyBorder="1" applyAlignment="1">
      <alignment vertical="top" wrapText="1"/>
    </xf>
    <xf numFmtId="4" fontId="1" fillId="0" borderId="41" xfId="0" applyNumberFormat="1" applyFont="1" applyBorder="1" applyAlignment="1">
      <alignment vertical="top" wrapText="1"/>
    </xf>
    <xf numFmtId="4" fontId="1" fillId="0" borderId="42" xfId="0" applyNumberFormat="1" applyFont="1" applyBorder="1" applyAlignment="1">
      <alignment vertical="top" wrapText="1"/>
    </xf>
    <xf numFmtId="4" fontId="9" fillId="0" borderId="19" xfId="0" applyNumberFormat="1" applyFont="1" applyBorder="1" applyAlignment="1">
      <alignment horizontal="right" vertical="top" wrapText="1"/>
    </xf>
    <xf numFmtId="4" fontId="9" fillId="0" borderId="20" xfId="0" applyNumberFormat="1" applyFont="1" applyFill="1" applyBorder="1" applyAlignment="1">
      <alignment horizontal="right" vertical="top" wrapText="1"/>
    </xf>
    <xf numFmtId="4" fontId="1" fillId="0" borderId="33" xfId="0" applyNumberFormat="1" applyFont="1" applyFill="1" applyBorder="1" applyAlignment="1">
      <alignment horizontal="right" vertical="top" wrapText="1"/>
    </xf>
    <xf numFmtId="4" fontId="9" fillId="0" borderId="24" xfId="0" applyNumberFormat="1" applyFont="1" applyFill="1" applyBorder="1" applyAlignment="1">
      <alignment horizontal="right" vertical="top" wrapText="1"/>
    </xf>
    <xf numFmtId="0" fontId="1" fillId="0" borderId="27" xfId="0" applyFont="1" applyBorder="1" applyAlignment="1">
      <alignment horizontal="center" vertical="top" wrapText="1"/>
    </xf>
    <xf numFmtId="4" fontId="1" fillId="0" borderId="43" xfId="0" applyNumberFormat="1" applyFont="1" applyBorder="1" applyAlignment="1">
      <alignment horizontal="right" vertical="top" wrapText="1"/>
    </xf>
    <xf numFmtId="4" fontId="1" fillId="0" borderId="32" xfId="0" applyNumberFormat="1" applyFont="1" applyBorder="1" applyAlignment="1">
      <alignment horizontal="right" vertical="top" wrapText="1"/>
    </xf>
    <xf numFmtId="4" fontId="1" fillId="0" borderId="28" xfId="0" applyNumberFormat="1" applyFont="1" applyBorder="1" applyAlignment="1">
      <alignment horizontal="right" vertical="top" wrapText="1"/>
    </xf>
    <xf numFmtId="0" fontId="2" fillId="0" borderId="6" xfId="0" applyFont="1" applyBorder="1" applyAlignment="1">
      <alignment horizontal="center" vertical="top"/>
    </xf>
    <xf numFmtId="4" fontId="2" fillId="0" borderId="6" xfId="0" applyNumberFormat="1" applyFont="1" applyBorder="1" applyAlignment="1">
      <alignment horizontal="right" vertical="top" wrapText="1"/>
    </xf>
    <xf numFmtId="4" fontId="2" fillId="0" borderId="44" xfId="0" applyNumberFormat="1" applyFont="1" applyBorder="1" applyAlignment="1">
      <alignment horizontal="right" vertical="top" wrapText="1"/>
    </xf>
    <xf numFmtId="4" fontId="1" fillId="0" borderId="45" xfId="0" applyNumberFormat="1" applyFont="1" applyBorder="1" applyAlignment="1">
      <alignment vertical="top" wrapText="1"/>
    </xf>
    <xf numFmtId="0" fontId="2" fillId="0" borderId="4" xfId="0" applyFont="1" applyBorder="1" applyAlignment="1">
      <alignment horizontal="center" vertical="top"/>
    </xf>
    <xf numFmtId="4" fontId="2" fillId="0" borderId="10" xfId="0" applyNumberFormat="1" applyFont="1" applyBorder="1" applyAlignment="1">
      <alignment horizontal="right" vertical="top" wrapText="1"/>
    </xf>
    <xf numFmtId="4" fontId="2" fillId="0" borderId="4" xfId="0" applyNumberFormat="1" applyFont="1" applyBorder="1" applyAlignment="1">
      <alignment horizontal="right" vertical="top" wrapText="1"/>
    </xf>
    <xf numFmtId="4" fontId="2" fillId="0" borderId="24" xfId="0" applyNumberFormat="1" applyFont="1" applyBorder="1" applyAlignment="1">
      <alignment horizontal="right" vertical="top" wrapText="1"/>
    </xf>
    <xf numFmtId="4" fontId="2" fillId="0" borderId="46" xfId="0" applyNumberFormat="1" applyFont="1" applyBorder="1" applyAlignment="1">
      <alignment horizontal="right" vertical="top" wrapText="1"/>
    </xf>
    <xf numFmtId="4" fontId="2" fillId="4" borderId="46" xfId="0" applyNumberFormat="1" applyFont="1" applyFill="1" applyBorder="1" applyAlignment="1">
      <alignment horizontal="right" vertical="top" wrapText="1"/>
    </xf>
    <xf numFmtId="4" fontId="2" fillId="0" borderId="19" xfId="0" applyNumberFormat="1" applyFont="1" applyBorder="1" applyAlignment="1">
      <alignment horizontal="right" vertical="top" wrapText="1"/>
    </xf>
    <xf numFmtId="4" fontId="2" fillId="0" borderId="5" xfId="0" applyNumberFormat="1" applyFont="1" applyBorder="1" applyAlignment="1">
      <alignment horizontal="right" vertical="top" wrapText="1"/>
    </xf>
    <xf numFmtId="4" fontId="2" fillId="0" borderId="33" xfId="0" applyNumberFormat="1" applyFont="1" applyBorder="1" applyAlignment="1">
      <alignment horizontal="right" vertical="top" wrapText="1"/>
    </xf>
    <xf numFmtId="4" fontId="1" fillId="0" borderId="19" xfId="0" applyNumberFormat="1" applyFont="1" applyBorder="1" applyAlignment="1">
      <alignment vertical="top" wrapText="1"/>
    </xf>
    <xf numFmtId="4" fontId="1" fillId="0" borderId="33" xfId="0" applyNumberFormat="1" applyFont="1" applyBorder="1" applyAlignment="1">
      <alignment vertical="top" wrapText="1"/>
    </xf>
    <xf numFmtId="4" fontId="1" fillId="0" borderId="20" xfId="0" applyNumberFormat="1" applyFont="1" applyBorder="1" applyAlignment="1">
      <alignment vertical="top" wrapText="1"/>
    </xf>
    <xf numFmtId="4" fontId="1" fillId="4" borderId="20" xfId="0" applyNumberFormat="1" applyFont="1" applyFill="1" applyBorder="1" applyAlignment="1">
      <alignment vertical="top" wrapText="1"/>
    </xf>
    <xf numFmtId="4" fontId="1" fillId="0" borderId="24" xfId="0" applyNumberFormat="1" applyFont="1" applyBorder="1" applyAlignment="1">
      <alignment vertical="top" wrapText="1"/>
    </xf>
    <xf numFmtId="4" fontId="1" fillId="0" borderId="5" xfId="0" applyNumberFormat="1" applyFont="1" applyBorder="1" applyAlignment="1">
      <alignment vertical="top" wrapText="1"/>
    </xf>
    <xf numFmtId="4" fontId="1" fillId="0" borderId="19" xfId="0" applyNumberFormat="1" applyFont="1" applyFill="1" applyBorder="1" applyAlignment="1">
      <alignment vertical="top" wrapText="1"/>
    </xf>
    <xf numFmtId="4" fontId="1" fillId="0" borderId="24" xfId="0" applyNumberFormat="1" applyFont="1" applyFill="1" applyBorder="1" applyAlignment="1">
      <alignment vertical="top" wrapText="1"/>
    </xf>
    <xf numFmtId="4" fontId="1" fillId="0" borderId="33" xfId="0" applyNumberFormat="1" applyFont="1" applyFill="1" applyBorder="1" applyAlignment="1">
      <alignment vertical="top" wrapText="1"/>
    </xf>
    <xf numFmtId="164" fontId="1" fillId="0" borderId="0" xfId="0" applyNumberFormat="1" applyFont="1"/>
    <xf numFmtId="4" fontId="9" fillId="4" borderId="20" xfId="0" applyNumberFormat="1" applyFont="1" applyFill="1" applyBorder="1" applyAlignment="1">
      <alignment vertical="top" wrapText="1"/>
    </xf>
    <xf numFmtId="4" fontId="1" fillId="6" borderId="33" xfId="0" applyNumberFormat="1" applyFont="1" applyFill="1" applyBorder="1" applyAlignment="1">
      <alignment vertical="top" wrapText="1"/>
    </xf>
    <xf numFmtId="4" fontId="9" fillId="0" borderId="19" xfId="0" applyNumberFormat="1" applyFont="1" applyFill="1" applyBorder="1" applyAlignment="1">
      <alignment horizontal="right" vertical="top" wrapText="1"/>
    </xf>
    <xf numFmtId="4" fontId="1" fillId="6" borderId="24" xfId="0" applyNumberFormat="1" applyFont="1" applyFill="1" applyBorder="1" applyAlignment="1">
      <alignment vertical="top" wrapText="1"/>
    </xf>
    <xf numFmtId="4" fontId="9" fillId="0" borderId="33" xfId="0" applyNumberFormat="1" applyFont="1" applyFill="1" applyBorder="1" applyAlignment="1">
      <alignment horizontal="right" vertical="top" wrapText="1"/>
    </xf>
    <xf numFmtId="4" fontId="9" fillId="0" borderId="10" xfId="0" applyNumberFormat="1" applyFont="1" applyFill="1" applyBorder="1" applyAlignment="1">
      <alignment horizontal="right" vertical="top" wrapText="1"/>
    </xf>
    <xf numFmtId="4" fontId="2" fillId="0" borderId="4" xfId="0" applyNumberFormat="1" applyFont="1" applyBorder="1" applyAlignment="1">
      <alignment horizontal="right" vertical="top"/>
    </xf>
    <xf numFmtId="0" fontId="2" fillId="0" borderId="5" xfId="0" applyFont="1" applyBorder="1" applyAlignment="1">
      <alignment vertical="top"/>
    </xf>
    <xf numFmtId="49" fontId="1" fillId="0" borderId="33" xfId="0" applyNumberFormat="1" applyFont="1" applyBorder="1" applyAlignment="1">
      <alignment vertical="top" wrapText="1"/>
    </xf>
    <xf numFmtId="49" fontId="1" fillId="0" borderId="33" xfId="0" applyNumberFormat="1" applyFont="1" applyBorder="1" applyAlignment="1">
      <alignment vertical="center" wrapText="1"/>
    </xf>
    <xf numFmtId="4" fontId="9" fillId="4" borderId="20" xfId="0" applyNumberFormat="1" applyFont="1" applyFill="1" applyBorder="1" applyAlignment="1">
      <alignment horizontal="right" vertical="top" wrapText="1"/>
    </xf>
    <xf numFmtId="4" fontId="1" fillId="6" borderId="20" xfId="0" applyNumberFormat="1" applyFont="1" applyFill="1" applyBorder="1" applyAlignment="1">
      <alignment vertical="top" wrapText="1"/>
    </xf>
    <xf numFmtId="4" fontId="1" fillId="0" borderId="4" xfId="0" applyNumberFormat="1" applyFont="1" applyFill="1" applyBorder="1" applyAlignment="1">
      <alignment horizontal="right" vertical="top"/>
    </xf>
    <xf numFmtId="4" fontId="2" fillId="0" borderId="34" xfId="0" applyNumberFormat="1" applyFont="1" applyBorder="1" applyAlignment="1">
      <alignment horizontal="right" vertical="top" wrapText="1"/>
    </xf>
    <xf numFmtId="4" fontId="2" fillId="0" borderId="20" xfId="0" applyNumberFormat="1" applyFont="1" applyBorder="1" applyAlignment="1">
      <alignment horizontal="right" vertical="top" wrapText="1"/>
    </xf>
    <xf numFmtId="4" fontId="1" fillId="0" borderId="34" xfId="0" applyNumberFormat="1" applyFont="1" applyBorder="1" applyAlignment="1">
      <alignment vertical="top" wrapText="1"/>
    </xf>
    <xf numFmtId="4" fontId="9" fillId="0" borderId="19" xfId="0" applyNumberFormat="1" applyFont="1" applyFill="1" applyBorder="1" applyAlignment="1">
      <alignment vertical="top" wrapText="1"/>
    </xf>
    <xf numFmtId="4" fontId="2" fillId="0" borderId="10" xfId="0" applyNumberFormat="1" applyFont="1" applyBorder="1" applyAlignment="1">
      <alignment horizontal="right" vertical="top"/>
    </xf>
    <xf numFmtId="165" fontId="1" fillId="0" borderId="0" xfId="0" applyNumberFormat="1" applyFont="1"/>
    <xf numFmtId="4" fontId="1" fillId="0" borderId="20" xfId="0" applyNumberFormat="1" applyFont="1" applyFill="1" applyBorder="1" applyAlignment="1">
      <alignment horizontal="right" vertical="top" wrapText="1"/>
    </xf>
    <xf numFmtId="0" fontId="1" fillId="0" borderId="10" xfId="0" applyFont="1" applyBorder="1" applyAlignment="1">
      <alignment horizontal="right" vertical="top"/>
    </xf>
    <xf numFmtId="0" fontId="1" fillId="0" borderId="4" xfId="0" applyFont="1" applyBorder="1" applyAlignment="1">
      <alignment horizontal="right" vertical="top"/>
    </xf>
    <xf numFmtId="0" fontId="1" fillId="0" borderId="5" xfId="0" applyFont="1" applyBorder="1" applyAlignment="1">
      <alignment horizontal="center" vertical="top"/>
    </xf>
    <xf numFmtId="49" fontId="2" fillId="0" borderId="33" xfId="0" applyNumberFormat="1" applyFont="1" applyBorder="1" applyAlignment="1">
      <alignment horizontal="right" vertical="top" wrapText="1"/>
    </xf>
    <xf numFmtId="0" fontId="13" fillId="0" borderId="33" xfId="0" applyFont="1" applyBorder="1" applyAlignment="1">
      <alignment vertical="top" wrapText="1"/>
    </xf>
    <xf numFmtId="4" fontId="2" fillId="4" borderId="20" xfId="0" applyNumberFormat="1" applyFont="1" applyFill="1" applyBorder="1" applyAlignment="1">
      <alignment horizontal="right" vertical="top" wrapText="1"/>
    </xf>
    <xf numFmtId="4" fontId="14" fillId="0" borderId="19" xfId="0" applyNumberFormat="1" applyFont="1" applyBorder="1" applyAlignment="1">
      <alignment horizontal="right" vertical="top" wrapText="1"/>
    </xf>
    <xf numFmtId="4" fontId="2" fillId="0" borderId="19" xfId="0" applyNumberFormat="1" applyFont="1" applyBorder="1" applyAlignment="1">
      <alignment vertical="top" wrapText="1"/>
    </xf>
    <xf numFmtId="4" fontId="2" fillId="0" borderId="33" xfId="0" applyNumberFormat="1" applyFont="1" applyBorder="1" applyAlignment="1">
      <alignment vertical="top" wrapText="1"/>
    </xf>
    <xf numFmtId="4" fontId="2" fillId="0" borderId="20" xfId="0" applyNumberFormat="1" applyFont="1" applyBorder="1" applyAlignment="1">
      <alignment vertical="top" wrapText="1"/>
    </xf>
    <xf numFmtId="166" fontId="2" fillId="0" borderId="19" xfId="0" applyNumberFormat="1" applyFont="1" applyBorder="1" applyAlignment="1">
      <alignment vertical="top" wrapText="1"/>
    </xf>
    <xf numFmtId="166" fontId="2" fillId="0" borderId="4" xfId="0" applyNumberFormat="1" applyFont="1" applyBorder="1" applyAlignment="1">
      <alignment vertical="top" wrapText="1"/>
    </xf>
    <xf numFmtId="167" fontId="2" fillId="0" borderId="46" xfId="0" applyNumberFormat="1" applyFont="1" applyBorder="1" applyAlignment="1">
      <alignment vertical="top" wrapText="1"/>
    </xf>
    <xf numFmtId="167" fontId="2" fillId="4" borderId="46" xfId="0" applyNumberFormat="1" applyFont="1" applyFill="1" applyBorder="1" applyAlignment="1">
      <alignment vertical="top" wrapText="1"/>
    </xf>
    <xf numFmtId="167" fontId="2" fillId="0" borderId="19" xfId="0" applyNumberFormat="1" applyFont="1" applyBorder="1" applyAlignment="1">
      <alignment vertical="top" wrapText="1"/>
    </xf>
    <xf numFmtId="167" fontId="2" fillId="0" borderId="24" xfId="0" applyNumberFormat="1" applyFont="1" applyBorder="1" applyAlignment="1">
      <alignment vertical="top" wrapText="1"/>
    </xf>
    <xf numFmtId="167" fontId="2" fillId="0" borderId="34" xfId="0" applyNumberFormat="1" applyFont="1" applyBorder="1" applyAlignment="1">
      <alignment vertical="top" wrapText="1"/>
    </xf>
    <xf numFmtId="167" fontId="2" fillId="0" borderId="20" xfId="0" applyNumberFormat="1" applyFont="1" applyBorder="1" applyAlignment="1">
      <alignment vertical="top" wrapText="1"/>
    </xf>
    <xf numFmtId="167" fontId="2" fillId="0" borderId="33" xfId="0" applyNumberFormat="1" applyFont="1" applyBorder="1" applyAlignment="1">
      <alignment vertical="top" wrapText="1"/>
    </xf>
    <xf numFmtId="4" fontId="1" fillId="0" borderId="0" xfId="0" applyNumberFormat="1" applyFont="1" applyBorder="1" applyAlignment="1">
      <alignment vertical="top" wrapText="1"/>
    </xf>
    <xf numFmtId="4" fontId="1" fillId="0" borderId="0" xfId="0" applyNumberFormat="1" applyFont="1"/>
    <xf numFmtId="49" fontId="1" fillId="0" borderId="4" xfId="0" applyNumberFormat="1" applyFont="1" applyBorder="1" applyAlignment="1">
      <alignment horizontal="left" vertical="top"/>
    </xf>
    <xf numFmtId="0" fontId="2" fillId="0" borderId="47" xfId="0" applyFont="1" applyBorder="1" applyAlignment="1">
      <alignment horizontal="center" vertical="top" wrapText="1"/>
    </xf>
    <xf numFmtId="49" fontId="2" fillId="0" borderId="47" xfId="0" applyNumberFormat="1" applyFont="1" applyBorder="1" applyAlignment="1">
      <alignment horizontal="left" vertical="top"/>
    </xf>
    <xf numFmtId="49" fontId="2" fillId="0" borderId="48" xfId="0" applyNumberFormat="1" applyFont="1" applyBorder="1" applyAlignment="1">
      <alignment horizontal="left" vertical="center" wrapText="1"/>
    </xf>
    <xf numFmtId="4" fontId="2" fillId="0" borderId="43" xfId="0" applyNumberFormat="1" applyFont="1" applyBorder="1" applyAlignment="1">
      <alignment horizontal="right" vertical="top" wrapText="1"/>
    </xf>
    <xf numFmtId="4" fontId="2" fillId="0" borderId="47" xfId="0" applyNumberFormat="1" applyFont="1" applyBorder="1" applyAlignment="1">
      <alignment horizontal="right" vertical="top" wrapText="1"/>
    </xf>
    <xf numFmtId="4" fontId="2" fillId="0" borderId="48" xfId="0" applyNumberFormat="1" applyFont="1" applyBorder="1" applyAlignment="1">
      <alignment horizontal="right" vertical="top" wrapText="1"/>
    </xf>
    <xf numFmtId="4" fontId="2" fillId="0" borderId="49" xfId="0" applyNumberFormat="1" applyFont="1" applyBorder="1" applyAlignment="1">
      <alignment horizontal="right" vertical="top" wrapText="1"/>
    </xf>
    <xf numFmtId="4" fontId="2" fillId="0" borderId="50" xfId="0" applyNumberFormat="1" applyFont="1" applyBorder="1" applyAlignment="1">
      <alignment vertical="top" wrapText="1"/>
    </xf>
    <xf numFmtId="4" fontId="2" fillId="0" borderId="49" xfId="0" applyNumberFormat="1" applyFont="1" applyBorder="1" applyAlignment="1">
      <alignment vertical="top" wrapText="1"/>
    </xf>
    <xf numFmtId="4" fontId="2" fillId="0" borderId="0" xfId="0" applyNumberFormat="1" applyFont="1" applyBorder="1" applyAlignment="1">
      <alignment vertical="top" wrapText="1"/>
    </xf>
    <xf numFmtId="168" fontId="2" fillId="0" borderId="0" xfId="0" applyNumberFormat="1" applyFont="1"/>
    <xf numFmtId="4" fontId="2" fillId="0" borderId="0" xfId="0" applyNumberFormat="1" applyFont="1"/>
    <xf numFmtId="4" fontId="14" fillId="0" borderId="0" xfId="0" applyNumberFormat="1" applyFont="1"/>
    <xf numFmtId="167" fontId="1" fillId="0" borderId="0" xfId="0" applyNumberFormat="1" applyFont="1"/>
    <xf numFmtId="0" fontId="1" fillId="0" borderId="0" xfId="0" applyFont="1" applyBorder="1" applyAlignment="1">
      <alignment horizontal="center" vertical="top"/>
    </xf>
    <xf numFmtId="0" fontId="13" fillId="0" borderId="0" xfId="0" applyFont="1" applyBorder="1" applyAlignment="1">
      <alignment horizontal="center" vertical="center" wrapText="1"/>
    </xf>
    <xf numFmtId="0" fontId="1" fillId="0" borderId="0" xfId="0" applyFont="1" applyBorder="1" applyAlignment="1">
      <alignment horizontal="right" vertical="top"/>
    </xf>
    <xf numFmtId="3" fontId="13" fillId="7" borderId="0" xfId="0" applyNumberFormat="1" applyFont="1" applyFill="1" applyBorder="1"/>
    <xf numFmtId="168" fontId="1" fillId="0" borderId="0" xfId="0" applyNumberFormat="1" applyFont="1" applyBorder="1"/>
    <xf numFmtId="41" fontId="1" fillId="0" borderId="0" xfId="0" applyNumberFormat="1" applyFont="1" applyBorder="1"/>
    <xf numFmtId="4" fontId="1" fillId="0" borderId="0" xfId="0" applyNumberFormat="1" applyFont="1" applyBorder="1"/>
    <xf numFmtId="168" fontId="2" fillId="0" borderId="0" xfId="0" applyNumberFormat="1" applyFont="1" applyBorder="1"/>
    <xf numFmtId="4" fontId="2" fillId="0" borderId="0" xfId="0" applyNumberFormat="1" applyFont="1" applyBorder="1"/>
    <xf numFmtId="3" fontId="1" fillId="0" borderId="0" xfId="0" applyNumberFormat="1" applyFont="1" applyBorder="1" applyAlignment="1">
      <alignment horizontal="right" vertical="top"/>
    </xf>
    <xf numFmtId="169" fontId="1" fillId="0" borderId="0" xfId="0" applyNumberFormat="1" applyFont="1" applyBorder="1"/>
    <xf numFmtId="4" fontId="1" fillId="0" borderId="0" xfId="0" applyNumberFormat="1" applyFont="1" applyBorder="1" applyAlignment="1">
      <alignment horizontal="right" vertical="top"/>
    </xf>
    <xf numFmtId="167" fontId="13" fillId="7" borderId="0" xfId="0" applyNumberFormat="1" applyFont="1" applyFill="1" applyBorder="1"/>
    <xf numFmtId="4" fontId="14" fillId="0" borderId="0" xfId="0" applyNumberFormat="1" applyFont="1" applyBorder="1"/>
    <xf numFmtId="168" fontId="9" fillId="0" borderId="0" xfId="0" applyNumberFormat="1" applyFont="1" applyBorder="1"/>
    <xf numFmtId="0" fontId="9" fillId="0" borderId="0" xfId="0" applyFont="1" applyBorder="1"/>
    <xf numFmtId="4" fontId="1" fillId="6" borderId="10" xfId="0" applyNumberFormat="1" applyFont="1" applyFill="1" applyBorder="1" applyAlignment="1">
      <alignment horizontal="right" vertical="top" wrapText="1"/>
    </xf>
    <xf numFmtId="0" fontId="15" fillId="0" borderId="0" xfId="1" applyFont="1" applyAlignment="1">
      <alignment horizontal="right" vertical="center"/>
    </xf>
    <xf numFmtId="172" fontId="1" fillId="0" borderId="0" xfId="0" applyNumberFormat="1" applyFont="1" applyBorder="1"/>
    <xf numFmtId="4" fontId="9" fillId="0" borderId="0" xfId="0" applyNumberFormat="1" applyFont="1" applyAlignment="1">
      <alignment vertical="center"/>
    </xf>
    <xf numFmtId="4" fontId="9" fillId="0" borderId="10" xfId="0" applyNumberFormat="1" applyFont="1" applyBorder="1" applyAlignment="1">
      <alignment horizontal="right" vertical="top" wrapText="1"/>
    </xf>
    <xf numFmtId="166" fontId="1" fillId="0" borderId="0" xfId="0" applyNumberFormat="1" applyFont="1" applyBorder="1" applyAlignment="1">
      <alignment horizontal="right" vertical="top" wrapText="1"/>
    </xf>
    <xf numFmtId="43" fontId="1" fillId="0" borderId="0" xfId="0" applyNumberFormat="1" applyFont="1" applyBorder="1"/>
    <xf numFmtId="171" fontId="1" fillId="0" borderId="0" xfId="0" applyNumberFormat="1" applyFont="1" applyBorder="1"/>
    <xf numFmtId="4" fontId="9" fillId="0" borderId="0" xfId="0" applyNumberFormat="1" applyFont="1" applyBorder="1" applyAlignment="1">
      <alignment horizontal="right" vertical="top" wrapText="1"/>
    </xf>
    <xf numFmtId="4" fontId="9" fillId="0" borderId="24" xfId="0" applyNumberFormat="1" applyFont="1" applyBorder="1" applyAlignment="1">
      <alignment horizontal="right" vertical="top" wrapText="1"/>
    </xf>
    <xf numFmtId="166" fontId="1" fillId="0" borderId="0" xfId="0" applyNumberFormat="1" applyFont="1" applyBorder="1"/>
    <xf numFmtId="49" fontId="2" fillId="0" borderId="4" xfId="0" applyNumberFormat="1" applyFont="1" applyBorder="1" applyAlignment="1">
      <alignment horizontal="right" vertical="top" wrapText="1"/>
    </xf>
    <xf numFmtId="0" fontId="12" fillId="0" borderId="5" xfId="0" applyFont="1" applyBorder="1" applyAlignment="1">
      <alignment vertical="top" wrapText="1"/>
    </xf>
    <xf numFmtId="0" fontId="2" fillId="0" borderId="5" xfId="0" applyFont="1" applyBorder="1" applyAlignment="1">
      <alignment horizontal="left" vertical="top" wrapText="1"/>
    </xf>
    <xf numFmtId="0" fontId="2" fillId="0" borderId="33" xfId="0" applyFont="1" applyBorder="1" applyAlignment="1">
      <alignment horizontal="left" vertical="top" wrapText="1"/>
    </xf>
    <xf numFmtId="4" fontId="2" fillId="0" borderId="50" xfId="0" applyNumberFormat="1" applyFont="1" applyBorder="1" applyAlignment="1">
      <alignment horizontal="center" vertical="top" wrapText="1"/>
    </xf>
    <xf numFmtId="4" fontId="2" fillId="0" borderId="51" xfId="0" applyNumberFormat="1" applyFont="1" applyBorder="1" applyAlignment="1">
      <alignment horizontal="center" vertical="top" wrapText="1"/>
    </xf>
    <xf numFmtId="49" fontId="2" fillId="0" borderId="6" xfId="0" applyNumberFormat="1" applyFont="1" applyBorder="1" applyAlignment="1">
      <alignment horizontal="right" vertical="top" wrapText="1"/>
    </xf>
    <xf numFmtId="0" fontId="12" fillId="0" borderId="8" xfId="0" applyFont="1" applyBorder="1" applyAlignment="1">
      <alignment vertical="top" wrapText="1"/>
    </xf>
    <xf numFmtId="0" fontId="2" fillId="0" borderId="1" xfId="0" applyFont="1" applyBorder="1" applyAlignment="1">
      <alignment horizontal="left" vertical="top" wrapText="1"/>
    </xf>
    <xf numFmtId="49" fontId="2" fillId="0" borderId="7" xfId="0" applyNumberFormat="1" applyFont="1" applyBorder="1" applyAlignment="1">
      <alignment horizontal="right" vertical="top" wrapText="1"/>
    </xf>
    <xf numFmtId="0" fontId="12" fillId="0" borderId="44" xfId="0" applyFont="1" applyBorder="1" applyAlignment="1">
      <alignment vertical="top" wrapText="1"/>
    </xf>
    <xf numFmtId="0" fontId="2" fillId="0" borderId="26" xfId="0" applyFont="1" applyBorder="1" applyAlignment="1">
      <alignment horizontal="left" vertical="top" wrapText="1"/>
    </xf>
    <xf numFmtId="0" fontId="1" fillId="4" borderId="12" xfId="0" applyFont="1" applyFill="1" applyBorder="1" applyAlignment="1">
      <alignment horizontal="center" vertical="center" wrapText="1"/>
    </xf>
    <xf numFmtId="0" fontId="1" fillId="4" borderId="17" xfId="0" applyFont="1" applyFill="1" applyBorder="1" applyAlignment="1">
      <alignment horizontal="center" vertical="center" wrapText="1"/>
    </xf>
    <xf numFmtId="0" fontId="1" fillId="4" borderId="22" xfId="0" applyFont="1" applyFill="1" applyBorder="1" applyAlignment="1">
      <alignment horizontal="center" vertical="center" wrapText="1"/>
    </xf>
    <xf numFmtId="0" fontId="1" fillId="4" borderId="13"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4" borderId="23"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16" xfId="0" applyFont="1" applyFill="1" applyBorder="1" applyAlignment="1">
      <alignment horizontal="center" vertical="center" wrapText="1"/>
    </xf>
    <xf numFmtId="0" fontId="1" fillId="4" borderId="21" xfId="0" applyFont="1" applyFill="1" applyBorder="1" applyAlignment="1">
      <alignment horizontal="center" vertical="center" wrapText="1"/>
    </xf>
    <xf numFmtId="0" fontId="1" fillId="5" borderId="14" xfId="0" applyFont="1" applyFill="1" applyBorder="1" applyAlignment="1">
      <alignment horizontal="center"/>
    </xf>
    <xf numFmtId="0" fontId="1" fillId="5" borderId="15" xfId="0" applyFont="1" applyFill="1" applyBorder="1" applyAlignment="1">
      <alignment horizontal="center"/>
    </xf>
    <xf numFmtId="0" fontId="1" fillId="5" borderId="19" xfId="0" applyFont="1" applyFill="1" applyBorder="1" applyAlignment="1">
      <alignment horizontal="center" vertical="center" wrapText="1"/>
    </xf>
    <xf numFmtId="0" fontId="1" fillId="5" borderId="20"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21" xfId="0" applyFont="1" applyBorder="1" applyAlignment="1">
      <alignment horizontal="center" vertical="center" wrapText="1"/>
    </xf>
    <xf numFmtId="0" fontId="6" fillId="0" borderId="0" xfId="0" applyFont="1" applyAlignment="1">
      <alignment horizontal="center" vertical="center"/>
    </xf>
    <xf numFmtId="49" fontId="1" fillId="0" borderId="4"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0" borderId="1" xfId="0" applyFont="1" applyBorder="1" applyAlignment="1">
      <alignment horizontal="center" vertical="center" wrapText="1"/>
    </xf>
    <xf numFmtId="49" fontId="3" fillId="0" borderId="1" xfId="0" applyNumberFormat="1" applyFont="1" applyBorder="1" applyAlignment="1">
      <alignment horizontal="center" vertical="top"/>
    </xf>
    <xf numFmtId="0" fontId="4" fillId="0" borderId="2" xfId="0" applyFont="1" applyBorder="1" applyAlignment="1">
      <alignment horizontal="center" vertical="center"/>
    </xf>
    <xf numFmtId="49" fontId="5" fillId="0" borderId="1" xfId="0" applyNumberFormat="1" applyFont="1" applyBorder="1" applyAlignment="1">
      <alignment horizontal="center" vertical="center"/>
    </xf>
    <xf numFmtId="0" fontId="2" fillId="0" borderId="0" xfId="0" applyFont="1" applyAlignment="1">
      <alignment horizontal="center" vertical="center"/>
    </xf>
    <xf numFmtId="0" fontId="0" fillId="0" borderId="0" xfId="0" applyProtection="1">
      <protection locked="0"/>
    </xf>
    <xf numFmtId="179" fontId="21" fillId="0" borderId="0" xfId="0" applyNumberFormat="1" applyFont="1" applyProtection="1">
      <protection locked="0"/>
    </xf>
    <xf numFmtId="0" fontId="21" fillId="0" borderId="0" xfId="0" applyFont="1" applyProtection="1">
      <protection locked="0"/>
    </xf>
    <xf numFmtId="0" fontId="16" fillId="0" borderId="0" xfId="0" applyFont="1" applyProtection="1">
      <protection locked="0"/>
    </xf>
    <xf numFmtId="0" fontId="16" fillId="0" borderId="0" xfId="0" applyFont="1" applyAlignment="1" applyProtection="1">
      <alignment horizontal="center" vertical="center" wrapText="1"/>
      <protection locked="0"/>
    </xf>
    <xf numFmtId="0" fontId="16" fillId="0" borderId="0" xfId="1" applyFont="1" applyAlignment="1">
      <alignment vertical="center"/>
    </xf>
    <xf numFmtId="0" fontId="16" fillId="0" borderId="0" xfId="0" applyFont="1" applyAlignment="1" applyProtection="1">
      <alignment wrapText="1"/>
      <protection locked="0"/>
    </xf>
    <xf numFmtId="0" fontId="0" fillId="0" borderId="0" xfId="0" applyAlignment="1" applyProtection="1">
      <alignment horizontal="right" vertical="center" wrapText="1"/>
      <protection locked="0"/>
    </xf>
    <xf numFmtId="0" fontId="0" fillId="0" borderId="0" xfId="0" applyAlignment="1" applyProtection="1">
      <alignment horizontal="right" vertical="center"/>
      <protection locked="0"/>
    </xf>
    <xf numFmtId="0" fontId="17" fillId="0" borderId="53" xfId="0" applyFont="1" applyBorder="1" applyAlignment="1" applyProtection="1">
      <alignment horizontal="center" vertical="center" wrapText="1"/>
      <protection locked="0"/>
    </xf>
    <xf numFmtId="0" fontId="17" fillId="0" borderId="54" xfId="0" applyFont="1" applyBorder="1" applyAlignment="1" applyProtection="1">
      <alignment horizontal="center" vertical="center" wrapText="1"/>
      <protection locked="0"/>
    </xf>
    <xf numFmtId="0" fontId="17" fillId="0" borderId="11" xfId="0" applyFont="1" applyBorder="1" applyAlignment="1" applyProtection="1">
      <alignment horizontal="center" vertical="center" wrapText="1"/>
      <protection locked="0"/>
    </xf>
    <xf numFmtId="0" fontId="22" fillId="0" borderId="41" xfId="0" applyFont="1" applyBorder="1" applyAlignment="1" applyProtection="1">
      <alignment horizontal="center" vertical="center" wrapText="1"/>
      <protection locked="0"/>
    </xf>
    <xf numFmtId="0" fontId="22" fillId="0" borderId="55" xfId="0" applyFont="1" applyBorder="1" applyAlignment="1" applyProtection="1">
      <alignment horizontal="center" vertical="center" wrapText="1"/>
      <protection locked="0"/>
    </xf>
    <xf numFmtId="0" fontId="22" fillId="0" borderId="45" xfId="0" applyFont="1" applyBorder="1" applyAlignment="1" applyProtection="1">
      <alignment horizontal="center" vertical="center" wrapText="1"/>
      <protection locked="0"/>
    </xf>
    <xf numFmtId="0" fontId="23" fillId="0" borderId="14" xfId="0" applyFont="1" applyBorder="1" applyAlignment="1" applyProtection="1">
      <alignment horizontal="center" vertical="center" wrapText="1"/>
      <protection locked="0"/>
    </xf>
    <xf numFmtId="0" fontId="23" fillId="0" borderId="15" xfId="0" applyFont="1" applyBorder="1" applyAlignment="1" applyProtection="1">
      <alignment horizontal="center" vertical="center" wrapText="1"/>
      <protection locked="0"/>
    </xf>
    <xf numFmtId="0" fontId="23" fillId="0" borderId="42" xfId="0" applyFont="1" applyBorder="1" applyAlignment="1" applyProtection="1">
      <alignment horizontal="center" vertical="center" wrapText="1"/>
      <protection locked="0"/>
    </xf>
    <xf numFmtId="0" fontId="17" fillId="0" borderId="12" xfId="0" applyFont="1" applyBorder="1" applyAlignment="1" applyProtection="1">
      <alignment horizontal="center" vertical="center" wrapText="1"/>
      <protection locked="0"/>
    </xf>
    <xf numFmtId="49" fontId="22" fillId="0" borderId="53" xfId="0" applyNumberFormat="1" applyFont="1" applyBorder="1" applyAlignment="1" applyProtection="1">
      <alignment horizontal="center" vertical="center" wrapText="1"/>
      <protection locked="0"/>
    </xf>
    <xf numFmtId="49" fontId="22" fillId="0" borderId="54" xfId="0" applyNumberFormat="1" applyFont="1" applyBorder="1" applyAlignment="1" applyProtection="1">
      <alignment horizontal="center" vertical="center" wrapText="1"/>
      <protection locked="0"/>
    </xf>
    <xf numFmtId="49" fontId="22" fillId="0" borderId="55" xfId="0" applyNumberFormat="1" applyFont="1" applyBorder="1" applyAlignment="1" applyProtection="1">
      <alignment horizontal="center" vertical="center" wrapText="1"/>
      <protection locked="0"/>
    </xf>
    <xf numFmtId="49" fontId="17" fillId="0" borderId="45" xfId="0" applyNumberFormat="1" applyFont="1" applyBorder="1" applyAlignment="1" applyProtection="1">
      <alignment horizontal="center" vertical="center" wrapText="1"/>
      <protection locked="0"/>
    </xf>
    <xf numFmtId="0" fontId="17" fillId="0" borderId="56" xfId="0" applyFont="1" applyBorder="1" applyAlignment="1" applyProtection="1">
      <alignment horizontal="center" vertical="center" wrapText="1"/>
      <protection locked="0"/>
    </xf>
    <xf numFmtId="0" fontId="17" fillId="0" borderId="57" xfId="0" applyFont="1" applyBorder="1" applyAlignment="1" applyProtection="1">
      <alignment horizontal="center" vertical="center" wrapText="1"/>
      <protection locked="0"/>
    </xf>
    <xf numFmtId="0" fontId="17" fillId="0" borderId="16" xfId="0" applyFont="1" applyBorder="1" applyAlignment="1" applyProtection="1">
      <alignment horizontal="center" vertical="center" wrapText="1"/>
      <protection locked="0"/>
    </xf>
    <xf numFmtId="0" fontId="22" fillId="0" borderId="29" xfId="0" applyFont="1" applyBorder="1" applyAlignment="1" applyProtection="1">
      <alignment horizontal="center" vertical="center" wrapText="1"/>
      <protection locked="0"/>
    </xf>
    <xf numFmtId="0" fontId="22" fillId="0" borderId="27" xfId="0" applyFont="1" applyBorder="1" applyAlignment="1" applyProtection="1">
      <alignment horizontal="center" vertical="center" wrapText="1"/>
      <protection locked="0"/>
    </xf>
    <xf numFmtId="0" fontId="22" fillId="0" borderId="30" xfId="0" applyFont="1" applyBorder="1" applyAlignment="1" applyProtection="1">
      <alignment horizontal="center" vertical="center" wrapText="1"/>
      <protection locked="0"/>
    </xf>
    <xf numFmtId="0" fontId="23" fillId="0" borderId="19" xfId="0" applyFont="1" applyBorder="1" applyAlignment="1" applyProtection="1">
      <alignment horizontal="center" vertical="center" wrapText="1"/>
      <protection locked="0"/>
    </xf>
    <xf numFmtId="0" fontId="23" fillId="0" borderId="34" xfId="0" applyFont="1" applyBorder="1" applyAlignment="1" applyProtection="1">
      <alignment horizontal="center" vertical="center" wrapText="1"/>
      <protection locked="0"/>
    </xf>
    <xf numFmtId="0" fontId="23" fillId="0" borderId="24" xfId="0" applyFont="1" applyBorder="1" applyAlignment="1" applyProtection="1">
      <alignment horizontal="center" vertical="center" wrapText="1"/>
      <protection locked="0"/>
    </xf>
    <xf numFmtId="0" fontId="23" fillId="0" borderId="33" xfId="0" applyFont="1" applyBorder="1" applyAlignment="1" applyProtection="1">
      <alignment horizontal="center" vertical="center" wrapText="1"/>
      <protection locked="0"/>
    </xf>
    <xf numFmtId="0" fontId="23" fillId="0" borderId="5" xfId="0" applyFont="1" applyBorder="1" applyAlignment="1" applyProtection="1">
      <alignment horizontal="center" vertical="center" wrapText="1"/>
      <protection locked="0"/>
    </xf>
    <xf numFmtId="0" fontId="23" fillId="0" borderId="20" xfId="0" applyFont="1" applyBorder="1" applyAlignment="1" applyProtection="1">
      <alignment horizontal="center" vertical="center" wrapText="1"/>
      <protection locked="0"/>
    </xf>
    <xf numFmtId="0" fontId="17" fillId="0" borderId="17" xfId="0" applyFont="1" applyBorder="1" applyAlignment="1" applyProtection="1">
      <alignment horizontal="center" vertical="center" wrapText="1"/>
      <protection locked="0"/>
    </xf>
    <xf numFmtId="49" fontId="22" fillId="0" borderId="56" xfId="0" applyNumberFormat="1" applyFont="1" applyBorder="1" applyAlignment="1" applyProtection="1">
      <alignment horizontal="center" vertical="center" wrapText="1"/>
      <protection locked="0"/>
    </xf>
    <xf numFmtId="49" fontId="22" fillId="0" borderId="57" xfId="0" applyNumberFormat="1" applyFont="1" applyBorder="1" applyAlignment="1" applyProtection="1">
      <alignment horizontal="center" vertical="center" wrapText="1"/>
      <protection locked="0"/>
    </xf>
    <xf numFmtId="49" fontId="22" fillId="0" borderId="4" xfId="0" applyNumberFormat="1" applyFont="1" applyBorder="1" applyAlignment="1" applyProtection="1">
      <alignment horizontal="center" vertical="center" wrapText="1"/>
      <protection locked="0"/>
    </xf>
    <xf numFmtId="49" fontId="17" fillId="0" borderId="24" xfId="0" applyNumberFormat="1" applyFont="1" applyBorder="1" applyAlignment="1" applyProtection="1">
      <alignment horizontal="center" vertical="center" wrapText="1"/>
      <protection locked="0"/>
    </xf>
    <xf numFmtId="0" fontId="17" fillId="0" borderId="58" xfId="0" applyFont="1" applyBorder="1" applyAlignment="1" applyProtection="1">
      <alignment horizontal="center" vertical="center" wrapText="1"/>
      <protection locked="0"/>
    </xf>
    <xf numFmtId="0" fontId="17" fillId="0" borderId="59" xfId="0" applyFont="1" applyBorder="1" applyAlignment="1" applyProtection="1">
      <alignment horizontal="center" vertical="center" wrapText="1"/>
      <protection locked="0"/>
    </xf>
    <xf numFmtId="0" fontId="17" fillId="0" borderId="60" xfId="0" applyFont="1" applyBorder="1" applyAlignment="1" applyProtection="1">
      <alignment horizontal="center" vertical="center" wrapText="1"/>
      <protection locked="0"/>
    </xf>
    <xf numFmtId="0" fontId="22" fillId="0" borderId="58" xfId="0" applyFont="1" applyBorder="1" applyAlignment="1" applyProtection="1">
      <alignment horizontal="center" vertical="center" wrapText="1"/>
      <protection locked="0"/>
    </xf>
    <xf numFmtId="0" fontId="22" fillId="0" borderId="59" xfId="0" applyFont="1" applyBorder="1" applyAlignment="1" applyProtection="1">
      <alignment horizontal="center" vertical="center" wrapText="1"/>
      <protection locked="0"/>
    </xf>
    <xf numFmtId="0" fontId="22" fillId="0" borderId="60" xfId="0" applyFont="1" applyBorder="1" applyAlignment="1" applyProtection="1">
      <alignment horizontal="center" vertical="center" wrapText="1"/>
      <protection locked="0"/>
    </xf>
    <xf numFmtId="0" fontId="23" fillId="0" borderId="43" xfId="0" applyFont="1" applyBorder="1" applyAlignment="1" applyProtection="1">
      <alignment horizontal="center" vertical="center" wrapText="1"/>
      <protection locked="0"/>
    </xf>
    <xf numFmtId="0" fontId="23" fillId="0" borderId="47" xfId="0" applyFont="1" applyBorder="1" applyAlignment="1" applyProtection="1">
      <alignment horizontal="center" vertical="center" wrapText="1"/>
      <protection locked="0"/>
    </xf>
    <xf numFmtId="0" fontId="23" fillId="0" borderId="48" xfId="0" applyFont="1" applyBorder="1" applyAlignment="1" applyProtection="1">
      <alignment horizontal="center" vertical="center" wrapText="1"/>
      <protection locked="0"/>
    </xf>
    <xf numFmtId="0" fontId="22" fillId="0" borderId="43" xfId="0" applyFont="1" applyBorder="1" applyAlignment="1" applyProtection="1">
      <alignment horizontal="center" vertical="center" wrapText="1"/>
      <protection locked="0"/>
    </xf>
    <xf numFmtId="0" fontId="22" fillId="0" borderId="47" xfId="0" applyFont="1" applyBorder="1" applyAlignment="1" applyProtection="1">
      <alignment horizontal="center" vertical="center" wrapText="1"/>
      <protection locked="0"/>
    </xf>
    <xf numFmtId="0" fontId="22" fillId="0" borderId="48" xfId="0" applyFont="1" applyBorder="1" applyAlignment="1" applyProtection="1">
      <alignment horizontal="center" vertical="center" wrapText="1"/>
      <protection locked="0"/>
    </xf>
    <xf numFmtId="0" fontId="17" fillId="0" borderId="61" xfId="0" applyFont="1" applyBorder="1" applyAlignment="1" applyProtection="1">
      <alignment horizontal="center" vertical="center" wrapText="1"/>
      <protection locked="0"/>
    </xf>
    <xf numFmtId="49" fontId="22" fillId="0" borderId="58" xfId="0" applyNumberFormat="1" applyFont="1" applyBorder="1" applyAlignment="1" applyProtection="1">
      <alignment horizontal="center" vertical="center" wrapText="1"/>
      <protection locked="0"/>
    </xf>
    <xf numFmtId="49" fontId="22" fillId="0" borderId="59" xfId="0" applyNumberFormat="1" applyFont="1" applyBorder="1" applyAlignment="1" applyProtection="1">
      <alignment horizontal="center" vertical="center" wrapText="1"/>
      <protection locked="0"/>
    </xf>
    <xf numFmtId="49" fontId="22" fillId="0" borderId="47" xfId="0" applyNumberFormat="1" applyFont="1" applyBorder="1" applyAlignment="1" applyProtection="1">
      <alignment horizontal="center" vertical="center" wrapText="1"/>
      <protection locked="0"/>
    </xf>
    <xf numFmtId="49" fontId="17" fillId="0" borderId="48" xfId="0" applyNumberFormat="1" applyFont="1" applyBorder="1" applyAlignment="1" applyProtection="1">
      <alignment horizontal="center" vertical="center" wrapText="1"/>
      <protection locked="0"/>
    </xf>
    <xf numFmtId="0" fontId="20" fillId="0" borderId="62" xfId="0" applyFont="1" applyBorder="1" applyAlignment="1" applyProtection="1">
      <alignment horizontal="center" vertical="center" wrapText="1"/>
      <protection locked="0"/>
    </xf>
    <xf numFmtId="0" fontId="20" fillId="0" borderId="52" xfId="0" applyFont="1" applyBorder="1" applyAlignment="1" applyProtection="1">
      <alignment horizontal="center" vertical="center" wrapText="1"/>
      <protection locked="0"/>
    </xf>
    <xf numFmtId="0" fontId="20" fillId="0" borderId="26" xfId="0" applyFont="1" applyBorder="1" applyAlignment="1" applyProtection="1">
      <alignment horizontal="center" vertical="center" wrapText="1"/>
      <protection locked="0"/>
    </xf>
    <xf numFmtId="0" fontId="22" fillId="0" borderId="41" xfId="0" applyFont="1" applyBorder="1" applyAlignment="1" applyProtection="1">
      <alignment horizontal="center" vertical="center" wrapText="1"/>
      <protection locked="0"/>
    </xf>
    <xf numFmtId="0" fontId="22" fillId="0" borderId="55" xfId="0" applyFont="1" applyBorder="1" applyAlignment="1" applyProtection="1">
      <alignment horizontal="center" vertical="center" wrapText="1"/>
      <protection locked="0"/>
    </xf>
    <xf numFmtId="0" fontId="22" fillId="0" borderId="45" xfId="0" applyFont="1" applyBorder="1" applyAlignment="1" applyProtection="1">
      <alignment horizontal="center" vertical="center" wrapText="1"/>
      <protection locked="0"/>
    </xf>
    <xf numFmtId="0" fontId="22" fillId="0" borderId="63" xfId="0" applyFont="1" applyBorder="1" applyAlignment="1" applyProtection="1">
      <alignment horizontal="center" vertical="center" wrapText="1"/>
      <protection locked="0"/>
    </xf>
    <xf numFmtId="0" fontId="22" fillId="0" borderId="57" xfId="0" applyFont="1" applyBorder="1" applyAlignment="1" applyProtection="1">
      <alignment horizontal="center" vertical="center" wrapText="1"/>
      <protection locked="0"/>
    </xf>
    <xf numFmtId="0" fontId="22" fillId="0" borderId="64" xfId="0" applyFont="1" applyBorder="1" applyAlignment="1" applyProtection="1">
      <alignment horizontal="center" vertical="center" wrapText="1"/>
      <protection locked="0"/>
    </xf>
    <xf numFmtId="0" fontId="20" fillId="0" borderId="41" xfId="0" applyFont="1" applyBorder="1" applyAlignment="1" applyProtection="1">
      <alignment horizontal="center" vertical="center" wrapText="1"/>
      <protection locked="0"/>
    </xf>
    <xf numFmtId="0" fontId="20" fillId="0" borderId="55" xfId="0" applyFont="1" applyBorder="1" applyAlignment="1" applyProtection="1">
      <alignment horizontal="center" vertical="center" wrapText="1"/>
      <protection locked="0"/>
    </xf>
    <xf numFmtId="0" fontId="20" fillId="0" borderId="45" xfId="0"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20" fillId="0" borderId="21" xfId="0" applyFont="1" applyBorder="1" applyAlignment="1" applyProtection="1">
      <alignment horizontal="center" vertical="center" wrapText="1"/>
      <protection locked="0"/>
    </xf>
    <xf numFmtId="0" fontId="0" fillId="0" borderId="0" xfId="0" applyFont="1" applyProtection="1">
      <protection locked="0"/>
    </xf>
    <xf numFmtId="0" fontId="20" fillId="0" borderId="43" xfId="0" applyFont="1" applyBorder="1" applyAlignment="1" applyProtection="1">
      <alignment horizontal="center" vertical="center" wrapText="1"/>
      <protection locked="0"/>
    </xf>
    <xf numFmtId="0" fontId="20" fillId="0" borderId="47" xfId="0" applyFont="1" applyBorder="1" applyAlignment="1" applyProtection="1">
      <alignment horizontal="center" vertical="center" wrapText="1"/>
      <protection locked="0"/>
    </xf>
    <xf numFmtId="0" fontId="20" fillId="0" borderId="47" xfId="0" applyFont="1" applyBorder="1" applyAlignment="1" applyProtection="1">
      <alignment horizontal="left" vertical="center" wrapText="1"/>
      <protection locked="0"/>
    </xf>
    <xf numFmtId="165" fontId="20" fillId="0" borderId="65" xfId="0" applyNumberFormat="1" applyFont="1" applyBorder="1" applyAlignment="1" applyProtection="1">
      <alignment vertical="center" wrapText="1"/>
      <protection locked="0"/>
    </xf>
    <xf numFmtId="165" fontId="20" fillId="0" borderId="43" xfId="0" applyNumberFormat="1" applyFont="1" applyBorder="1" applyAlignment="1" applyProtection="1">
      <alignment horizontal="center" vertical="center" wrapText="1"/>
      <protection locked="0"/>
    </xf>
    <xf numFmtId="165" fontId="20" fillId="0" borderId="47" xfId="0" applyNumberFormat="1" applyFont="1" applyBorder="1" applyAlignment="1" applyProtection="1">
      <alignment horizontal="center" vertical="center" wrapText="1"/>
      <protection locked="0"/>
    </xf>
    <xf numFmtId="165" fontId="20" fillId="0" borderId="48" xfId="0" applyNumberFormat="1" applyFont="1" applyBorder="1" applyAlignment="1" applyProtection="1">
      <alignment horizontal="center" vertical="center" wrapText="1"/>
      <protection locked="0"/>
    </xf>
    <xf numFmtId="165" fontId="20" fillId="0" borderId="66" xfId="0" applyNumberFormat="1" applyFont="1" applyBorder="1" applyAlignment="1" applyProtection="1">
      <alignment horizontal="center" vertical="center" wrapText="1"/>
      <protection locked="0"/>
    </xf>
    <xf numFmtId="165" fontId="20" fillId="0" borderId="65" xfId="0" applyNumberFormat="1" applyFont="1" applyBorder="1" applyAlignment="1" applyProtection="1">
      <alignment horizontal="center" vertical="center" wrapText="1"/>
      <protection locked="0"/>
    </xf>
    <xf numFmtId="165" fontId="17" fillId="0" borderId="49" xfId="0" applyNumberFormat="1" applyFont="1" applyBorder="1" applyAlignment="1" applyProtection="1">
      <alignment horizontal="center" vertical="center" wrapText="1"/>
      <protection locked="0"/>
    </xf>
    <xf numFmtId="165" fontId="17" fillId="0" borderId="48" xfId="0" applyNumberFormat="1" applyFont="1" applyBorder="1" applyAlignment="1" applyProtection="1">
      <alignment horizontal="center" vertical="center" wrapText="1"/>
      <protection locked="0"/>
    </xf>
    <xf numFmtId="180" fontId="21" fillId="0" borderId="0" xfId="0" applyNumberFormat="1" applyFont="1" applyProtection="1">
      <protection locked="0"/>
    </xf>
    <xf numFmtId="43" fontId="21" fillId="0" borderId="0" xfId="0" applyNumberFormat="1" applyFont="1" applyAlignment="1" applyProtection="1">
      <alignment horizontal="center" vertical="center"/>
      <protection locked="0"/>
    </xf>
    <xf numFmtId="43" fontId="21" fillId="0" borderId="0" xfId="0" applyNumberFormat="1" applyFont="1" applyProtection="1">
      <protection locked="0"/>
    </xf>
    <xf numFmtId="0" fontId="19" fillId="0" borderId="0" xfId="0" applyFont="1" applyBorder="1" applyAlignment="1" applyProtection="1">
      <alignment horizontal="center" vertical="center"/>
      <protection locked="0"/>
    </xf>
    <xf numFmtId="171" fontId="19" fillId="0" borderId="0" xfId="0" applyNumberFormat="1" applyFont="1" applyBorder="1" applyAlignment="1" applyProtection="1">
      <alignment horizontal="center" vertical="center" wrapText="1"/>
      <protection hidden="1"/>
    </xf>
    <xf numFmtId="165" fontId="19" fillId="0" borderId="0" xfId="0" applyNumberFormat="1" applyFont="1" applyBorder="1" applyAlignment="1" applyProtection="1">
      <alignment horizontal="center" vertical="center"/>
      <protection locked="0"/>
    </xf>
    <xf numFmtId="170" fontId="19" fillId="0" borderId="0" xfId="0" applyNumberFormat="1" applyFont="1" applyBorder="1" applyAlignment="1" applyProtection="1">
      <alignment horizontal="center" vertical="center"/>
      <protection locked="0"/>
    </xf>
    <xf numFmtId="0" fontId="19" fillId="0" borderId="0" xfId="0" applyFont="1" applyProtection="1">
      <protection locked="0"/>
    </xf>
    <xf numFmtId="0" fontId="0" fillId="0" borderId="0" xfId="0" applyAlignment="1" applyProtection="1">
      <alignment vertical="center"/>
      <protection locked="0"/>
    </xf>
    <xf numFmtId="14" fontId="0" fillId="0" borderId="0" xfId="0" applyNumberFormat="1" applyAlignment="1" applyProtection="1">
      <alignment horizontal="left" vertical="top"/>
      <protection locked="0"/>
    </xf>
    <xf numFmtId="0" fontId="0" fillId="0" borderId="0" xfId="0" applyAlignment="1" applyProtection="1">
      <alignment vertical="top" wrapText="1"/>
      <protection locked="0"/>
    </xf>
    <xf numFmtId="0" fontId="0" fillId="0" borderId="0" xfId="0" applyNumberFormat="1" applyAlignment="1" applyProtection="1">
      <alignment horizontal="left" vertical="top"/>
      <protection locked="0"/>
    </xf>
    <xf numFmtId="43" fontId="0" fillId="0" borderId="0" xfId="0" applyNumberFormat="1" applyProtection="1">
      <protection locked="0"/>
    </xf>
    <xf numFmtId="0" fontId="0" fillId="0" borderId="0" xfId="0" applyAlignment="1" applyProtection="1">
      <alignment horizontal="left" vertical="center" wrapText="1"/>
      <protection locked="0"/>
    </xf>
  </cellXfs>
  <cellStyles count="3">
    <cellStyle name="Обычный" xfId="0" builtinId="0"/>
    <cellStyle name="Обычный 2 10 10" xfId="1"/>
    <cellStyle name="Обычный 2 2" xfId="2"/>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MV2138\AppData\Local\Microsoft\Windows\Temporary%20Internet%20Files\Content.Outlook\0HYOMRH5\+&#1056;&#1072;&#1089;&#1095;&#1077;&#1090;%20&#1076;&#1083;&#1103;%20&#1088;&#1072;&#1089;&#1095;&#1077;&#1090;&#1086;&#1074;%20&#1089;%20&#1053;&#1044;&#1057;%20&#1086;&#1090;%20&#1052;&#1056;&#1057;&#1050;_22.02.20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Основания"/>
      <sheetName val="Расчет стоимости"/>
      <sheetName val="Лист1"/>
      <sheetName val="Расчет по введенным ИП"/>
    </sheetNames>
    <sheetDataSet>
      <sheetData sheetId="0"/>
      <sheetData sheetId="1"/>
      <sheetData sheetId="2">
        <row r="1">
          <cell r="B1" t="str">
            <v xml:space="preserve">  Наименование инвестиционного проекта (группы инвестиционных проектов)</v>
          </cell>
          <cell r="C1" t="str">
            <v>Идентификатор инвестиционного проекта</v>
          </cell>
        </row>
        <row r="4">
          <cell r="B4">
            <v>2</v>
          </cell>
          <cell r="C4">
            <v>3</v>
          </cell>
        </row>
        <row r="5">
          <cell r="B5">
            <v>2</v>
          </cell>
          <cell r="C5">
            <v>3</v>
          </cell>
        </row>
        <row r="6">
          <cell r="B6" t="str">
            <v>ВСЕГО по инвестиционной программе, в том числе:</v>
          </cell>
          <cell r="C6" t="str">
            <v>Г</v>
          </cell>
        </row>
        <row r="7">
          <cell r="B7" t="str">
            <v>Технологическое присоединение, всего</v>
          </cell>
          <cell r="C7" t="str">
            <v>Г</v>
          </cell>
        </row>
        <row r="8">
          <cell r="B8" t="str">
            <v>Реконструкция, модернизация, техническое перевооружение, всего</v>
          </cell>
          <cell r="C8" t="str">
            <v>Г</v>
          </cell>
        </row>
        <row r="9">
          <cell r="B9" t="str">
            <v>Инвестиционные проекты, реализация которых обуславливается схемами и программами перспективного развития электроэнергетики, всего</v>
          </cell>
          <cell r="C9" t="str">
            <v>Г</v>
          </cell>
        </row>
        <row r="10">
          <cell r="B10" t="str">
            <v>Прочее новое строительство объектов электросетевого хозяйства, всего</v>
          </cell>
          <cell r="C10" t="str">
            <v>Г</v>
          </cell>
        </row>
        <row r="11">
          <cell r="B11" t="str">
            <v>Покупка земельных участков для целей реализации инвестиционных проектов, всего</v>
          </cell>
          <cell r="C11" t="str">
            <v>Г</v>
          </cell>
        </row>
        <row r="12">
          <cell r="B12" t="str">
            <v>Прочие инвестиционные проекты, всего</v>
          </cell>
          <cell r="C12" t="str">
            <v>Г</v>
          </cell>
        </row>
        <row r="13">
          <cell r="B13" t="str">
            <v>Республика Коми</v>
          </cell>
          <cell r="C13" t="str">
            <v>Г</v>
          </cell>
        </row>
        <row r="14">
          <cell r="B14" t="str">
            <v>Технологическое присоединение, всего, в том числе:</v>
          </cell>
          <cell r="C14" t="str">
            <v>Г</v>
          </cell>
        </row>
        <row r="15">
          <cell r="B15" t="str">
            <v>Технологическое присоединение энергопринимающих устройств потребителей, всего, в том числе:</v>
          </cell>
          <cell r="C15" t="str">
            <v>Г</v>
          </cell>
        </row>
        <row r="16">
          <cell r="B16" t="str">
            <v>Технологическое присоединение энергопринимающих устройств потребителей максимальной мощностью до 15 кВт включительно, всего</v>
          </cell>
          <cell r="C16" t="str">
            <v>Г</v>
          </cell>
        </row>
        <row r="17">
          <cell r="B17" t="str">
            <v>Реконструкция объектов для технологического присоединения льготной категории заявителей мощностью до 15 кВт</v>
          </cell>
          <cell r="C17" t="str">
            <v>F_001-56-1-00.00-0000</v>
          </cell>
        </row>
        <row r="18">
          <cell r="B18" t="str">
            <v>Строительство объектов для технологического присоединения льготной категории заявителей мощностью до 15 кВт</v>
          </cell>
          <cell r="C18" t="str">
            <v>G_001-56-2-00.00-0000</v>
          </cell>
        </row>
        <row r="19">
          <cell r="B19">
            <v>0</v>
          </cell>
        </row>
        <row r="20">
          <cell r="B20">
            <v>0</v>
          </cell>
        </row>
        <row r="22">
          <cell r="B22" t="str">
            <v>Технологическое присоединение энергопринимающих устройств потребителей максимальной мощностью до 150 кВт включительно, всего</v>
          </cell>
          <cell r="C22" t="str">
            <v>Г</v>
          </cell>
        </row>
        <row r="23">
          <cell r="B23" t="str">
            <v>Реконструкция объектов для технологического присоединения мощностью от 15 кВт до 150 кВт</v>
          </cell>
          <cell r="C23" t="str">
            <v>F_002-56-0-00.00-0000</v>
          </cell>
        </row>
        <row r="24">
          <cell r="B24" t="str">
            <v>Строительство объектов для технологического присоединения мощностью от 15 кВт до 150 кВт</v>
          </cell>
          <cell r="C24" t="str">
            <v>F_002-56-2-00.00-0000</v>
          </cell>
        </row>
        <row r="28">
          <cell r="B28" t="str">
            <v>Технологическое присоединение энергопринимающих устройств потребителей свыше 150 кВт, всего, в том числе:</v>
          </cell>
          <cell r="C28" t="str">
            <v>Г</v>
          </cell>
        </row>
        <row r="29">
          <cell r="B29" t="str">
            <v>Строительство ВЛ 110 кВ, ПС 110/35/6 кВ "Верховье" для технологического присоединения объектов нефтедобычи Ярегского нефтетитанового месторождения (от 01.08.2013 № 50-02/521 - 1 шт.) (ЦЭС) (ПС 110/35/6 - 2х63 МВА; ВЛ 110 кВ - 33,808 км)</v>
          </cell>
          <cell r="C29" t="str">
            <v>F_000-54-2-01.12-0003</v>
          </cell>
        </row>
        <row r="30">
          <cell r="B30" t="str">
            <v>Строительство ВЛ 110 кВ Таежная-Лемью (для технологического присоединения КС «Малоперанская» «СМГ Бованенково – Ухта») (от 03.07.2013 N50-02/440 - 1 шт.) (ВЛ 110 кВ - 11,964 км)</v>
          </cell>
          <cell r="C30" t="str">
            <v>F_000-54-2-01.12-0511</v>
          </cell>
        </row>
        <row r="31">
          <cell r="B31" t="str">
            <v>Строительство ВЛ 110 кВ и ПС 110/6,3/6,6 кВ «Синега» г. Воркута Республики Коми (Воркутауголь Дог. № 56-02125В/14 от 20.03.15 - 1 шт.) (ПС 110/6 - 2х16 МВА; ВЛ 110 кВ - 14,478 км)</v>
          </cell>
          <cell r="C31" t="str">
            <v>G_000-51-2-01.12-0023</v>
          </cell>
        </row>
        <row r="32">
          <cell r="B32" t="str">
            <v>Строительство захода ВЛ 35 кВ №№31, 32 на ПС 35/6 кВ 15У, расширение РУ 6 кВ ПС 35/6 кВ 15У (для технологического присоединения ВЛ 6 кВ от ПС 35/6 кВ 15У до скважины №5, 4 Северо - Мастерельского Месторождения ОАО «Комнедра» №50-02/384 от 15.01.2013 - 1 шт.) (ПЭС) (ВЛ 35 кВ - 2,771 км)</v>
          </cell>
          <cell r="C32" t="str">
            <v>F_000-52-2-01.21-0650</v>
          </cell>
        </row>
        <row r="33">
          <cell r="B33" t="str">
            <v>Строительство 2КЛ 10 кВ от рассекаемой КЛ 10 кВ "ТП №83 - ТП №128" до проектируемой КТП г. Сыктывкар ул. Морозова (для ТП "ИнвестСтройСервис) (Дог. № 56-00519С/14 от 14.05.2014 - 1 шт.) (КЛ 10 кВ 0,062 км)</v>
          </cell>
          <cell r="C33" t="str">
            <v>G_000-53-2-02.31-0010</v>
          </cell>
        </row>
        <row r="34">
          <cell r="B34" t="str">
            <v>Строительство линии электропередачи 110 кВ ВЛ №105, ВЛ №106 для технологического присоединения ПС 110/10 кВ объекта "Техническая позиция объектов 5560 и 4097" г.Воркута Республики Коми (Управление заказчика капитального строительства Министерства обороны Российской Федерации Дог. № 56-01994В/15 от 26.02.16 - 1 шт.) (ВЛ 110 кВ - 32,649 км)</v>
          </cell>
          <cell r="C34" t="str">
            <v>I_000-51-2-01.12-0025</v>
          </cell>
        </row>
        <row r="35">
          <cell r="B35" t="str">
            <v>Строительство ВЛ 10 кВ до ТП 10/0,4 кВ заявителя по ул. Октябрьский проспект, 131/4 в г. Сыктывкаре Республики Коми (Сфера Дог. № 56-02702С/16 от 18.10.16 - 1 шт.) (ВЛ 10 кВ - 0,82 км)</v>
          </cell>
          <cell r="C35" t="str">
            <v>I_002-53-2-01.32-0629</v>
          </cell>
        </row>
        <row r="36">
          <cell r="B36" t="str">
            <v>Строительство 2КЛ 10 кВ от РП №8 до ТП 10/0,4 кВ заявителя в г.Сыктывкаре Республики Коми (Стройматериалы-К ЗАО (Сыктывкар) Дог. № 56-02933С/15 от 23.03.16 - 1 шт.) (КЛ 10 кВ - 1,47 км)</v>
          </cell>
          <cell r="C36" t="str">
            <v>I_000-53-2-02.31-0636</v>
          </cell>
        </row>
        <row r="37">
          <cell r="B37" t="str">
            <v>Строительство двухтрансформаторной КТП 10/0,4 кВ (для технологического присоединения «Насосной станции I подъема» Администрации МО МР «Усть-Вымский») (Дог. от 06.11.2013 №023-156/1177 - 1 шт.) (ЮЭС) (КЛ 10 кВ - 0,049 км, КТП 10/0,4 кВ - 2х0,25 МВА)</v>
          </cell>
          <cell r="C37" t="str">
            <v>I_000-55-2-03.31-0025</v>
          </cell>
        </row>
        <row r="38">
          <cell r="B38" t="str">
            <v>Строительство ВЛ 110 кВ для электроснабжения КС – 8 «Чикшинская» в составе стройки «СМГ Бованенково – Ухта» (Дог. от 05.07.2013 № 50-02/422 - 1 шт.) (ПЭС) (12,634 км)</v>
          </cell>
          <cell r="C38" t="str">
            <v>F_000-52-2-01.12-0114</v>
          </cell>
        </row>
        <row r="39">
          <cell r="B39" t="str">
            <v>Строительство ВЛ 6 кВ и КЛ 6 кВ в г. Ухта (для технологического присоединения ООО «Апис Плюс») (Дог. №156/802 от 16.05.2011 - 1 шт.) (ВЛ 6 кВ - 0,14 км)</v>
          </cell>
          <cell r="C39" t="str">
            <v>G_000-54-2-01.33-0324</v>
          </cell>
        </row>
        <row r="40">
          <cell r="B40" t="str">
            <v>Строительство КЛ 10 кВ от РП 10 кВ №7 до ТП 10/0,4 кВ №31, реконструкция ВЛ 10 кВ от ПС 35/10 кВ 'Промбаза' ф.11 в г. Усинск Республики Коми (АО "Транснефть-Север" Дог: №56-04361П/14 от 09.02.2015 - 1 шт.) (КЛ 10 кВ - 0,04 км)</v>
          </cell>
          <cell r="C40" t="str">
            <v>G_002-52-2-02.31-0207</v>
          </cell>
        </row>
        <row r="41">
          <cell r="B41" t="str">
            <v>Строительство 4КЛ 0,4 кВ от ТП 10/0,4 кВ №93 до ВРУ объекта по ул. Пушкина в г. Сыктывкар (для ТП управление судебного департамента) (Дог. от 08.10.2014 №56-03343С/14 - 1 шт.) (КЛ 0,4 кВ - 0,412 км)</v>
          </cell>
          <cell r="C41" t="str">
            <v>G_000-53-2-02.41-0061</v>
          </cell>
        </row>
        <row r="42">
          <cell r="B42" t="str">
            <v>Строительство КЛ 0,4 кВ от ТП №603 (для технологического присоединения МАУ «ГДК «Горизонт» г. Сосногорск) (Дог. №023-156/1066 от 25.04.2013 - 1 шт.) (КЛ 0,4 кВ - 0,285 км)</v>
          </cell>
          <cell r="C42" t="str">
            <v>G_000-54-2-02.41-0399</v>
          </cell>
        </row>
        <row r="43">
          <cell r="B43" t="str">
            <v>Строительство КЛ 0,4 кВ от ТП 10/0,4 кВ №19 до ВРУ ул. Коммунистическая, 18 г. Сыктывкар (для ТП ООО "Инвест ДМ") (Дог. от 29.07.2014 №56-02267С/14 - 1 шт.) (КЛ 0,4 кВ - 0,06 км)</v>
          </cell>
          <cell r="C43" t="str">
            <v>G_000-53-2-02.41-0060</v>
          </cell>
        </row>
        <row r="44">
          <cell r="B44" t="str">
            <v>Строительство ТП 10/0,4 кВ (4 шт.), ВЛ 10 кВ, КЛ 10 кВ, установка вакуумных выключателей в ТП 10/0,4 кВ № 338, 226 в м. Кочпон, Чит (Дог. от 31.03.2008 №156/479 - 1 шт.) (СЭС) (ТП 10/0,4 кВ - 2х1 МВА; 2х0,63 МВА; 2КЛ 10 кВ - 2,016 км; КЛ 0,4 кВ – 2,354 км)</v>
          </cell>
          <cell r="C44" t="str">
            <v>F_000-53-2-03.31-0157</v>
          </cell>
        </row>
        <row r="45">
          <cell r="B45" t="str">
            <v>Строительство КТП 10/0,4 кВ, ВЛ 10 кВ от оп. №207-208 яч. 16Д ПС 110/10 кВ «Сторожевск» в с. Вомын Корткеросского района (для технологического присоединения начальной школы-сада на 50 мест) (Дог. от 04.07.2014 № 56-01721Ю/14 - 1 шт.) (ЮЭС) (КТП 10/0,4 кВ - 0,25 МВА; ВЛ 10 кВ - 0,664 км)</v>
          </cell>
          <cell r="C45" t="str">
            <v>F_000-55-2-03.31-0465</v>
          </cell>
        </row>
        <row r="46">
          <cell r="B46" t="str">
            <v>Строительство КТП 10/0,4 кВ, реконструкция ВЛ 10 кВ яч.5Д ПС 110/10 кВ «Приозерная» в п. Приозерный Корткеросского района (для ТП объектов для переселения граждан из аварийного жилищного фонда) (Дог. №56-02625Ю/14 от 19.08.2014 - 1 шт.) (ЮЭС) (КТП 10/0,4 кВ - 0,25 МВА; ВЛ 10 кВ - 0,619 км)</v>
          </cell>
          <cell r="C46" t="str">
            <v>F_000-55-2-03.31-1390</v>
          </cell>
        </row>
        <row r="47">
          <cell r="B47" t="str">
            <v>Строительство КТП 10/0,4 кВ, ВЛ 0,4 кВ, реконструкция ВЛ 10 кВ яч.9Д РП 10 кВ «Первомайский» в п. Первомайский Сысольского района (для МАДОУ «Детский сад» Дог. от 08.12.2014 №56-04099Ю/14 - 1 шт.) (КТП 10/0,4 кВ - 0,25 МВА; ВЛ 0,4 кВ - 0,2 км)</v>
          </cell>
          <cell r="C47" t="str">
            <v>G_000-55-2-03.31-0669</v>
          </cell>
        </row>
        <row r="48">
          <cell r="B48" t="str">
            <v>Строительство 2БКТП 10/0,4кВ, КЛ 10 кВ от ТП №610 и ТП №604, КЛ 0,4 кВ в Эжвинском р-не, г. Сыктывкара (для ТП крытого катка с искусственным льдом) (Дог. от 20.05.2014 №023-156/1204 - 1 шт.) (СЭС) (2БКТП 10/0,4 кВ - 2х0,63 МВА, КЛ 10 кВ - 1,061 км, КЛ 0,4 кВ - 0,6 км)</v>
          </cell>
          <cell r="C48" t="str">
            <v>F_000-53-2-03.31-0077</v>
          </cell>
        </row>
        <row r="49">
          <cell r="B49" t="str">
            <v>Строительство 14КЛ 0,4 кВ от ТП №392 до ВРУ "Школа 1200 мест" в г. Сыктывкаре Республики Коми (ГКУ РК Служба единого заказчика Республики Коми Дог. № 56-00349С/16 от 23.05.16 - 1 шт.) (КЛ 0,4 кВ - 2,672 км)</v>
          </cell>
          <cell r="C49" t="str">
            <v>I_000-53-2-02.41-0498</v>
          </cell>
        </row>
        <row r="50">
          <cell r="B50" t="str">
            <v>Строительство ПС 110/6 кВ «Радуга» с трансформаторами 2х6,3 МВА с отпайками ВЛ 110 кВ от существующих ВЛ 110 кВ №№115,116 протяженностью 0,465 км в г. Воркута Республики Коми (Воркутауголь Дог. № 56-03383-001В/14 от 26.03.15 - 1 шт.)</v>
          </cell>
          <cell r="C50" t="str">
            <v>G_000-51-2-01.12-0024</v>
          </cell>
        </row>
        <row r="51">
          <cell r="B51" t="str">
            <v>Строительство КЛ 0,4 кВ от ТП 10/0,4 кВ №178 в г. Ухта (для технологического присоединения ВРУ МОУ «СОШ №2»)(Дог. от 17.12.2013 №023-156/1190 - 1 шт.) (КЛ 0,4 кВ - 0,772 км)</v>
          </cell>
          <cell r="C51" t="str">
            <v>G_000-54-2-02.41-0014</v>
          </cell>
        </row>
        <row r="52">
          <cell r="B52" t="str">
            <v>Строительство 4КЛ 0,4 кВ от ТП 10/0,4 кВ №122 в г. Ухта (для технологического присоединения ВРУ детского сада №102») (Дог. от 17.12.2013 №023-156/1191 - 1 шт.) (КЛ 0,4 кВ - 0,7 км)</v>
          </cell>
          <cell r="C52" t="str">
            <v>G_000-54-2-02.41-0019</v>
          </cell>
        </row>
        <row r="53">
          <cell r="B53" t="str">
            <v>Строительство КЛ 0,4 кВ от ТП №275 до к/с №2 "Октябрьский пр-т, 136" г. Сыктывкар Республики Коми (ООО РЭУ №1 Дог. №398/112-13 от 10.07.2013 - 1 шт.) (КЛ 0,4 кВ - 0,121 км)</v>
          </cell>
          <cell r="C53" t="str">
            <v>G_000-53-2-02.41-0488</v>
          </cell>
        </row>
        <row r="54">
          <cell r="B54" t="str">
            <v>Строительство 2БКТП-10/0,4 кВ с КЛ-10 кВ, КЛ-0,4 кВ до ВРУ жилого дома г. Сыктывкар (для ТП ООО "Деловой Альянс") (Дог. №023-156/1103 от 02.07.2013 - 1 шт.) (СЭС) (КТП 10/0,4 кВ - 2х0,25 МВА; КЛ 10 кВ - 1,694 км)</v>
          </cell>
          <cell r="C54" t="str">
            <v>F_000-53-2-03.31-0125</v>
          </cell>
        </row>
        <row r="55">
          <cell r="B55" t="str">
            <v>Строительство 2КТП 10/0,4 кВ с ВЛ 10 кВ от оп.27, 28 "СМВ-13 - РП №33 яч.4", ВЛ 0,4 кВ ф. «новый» от проектируемой КТП в г. Сыктывкар (для ТП МБДОУ "Детский сад №120" Дог. от 11.12.2014 № 56-04250С/14 - 1 шт.) (КТП 10/0,4 кВ - 2х0,25 МВА; ВЛ 10 кВ - 0,033 км, ВКЛ 0,4 кВ - 0,195 км, КЛ 0,4 кВ - 0,181 км)</v>
          </cell>
          <cell r="C55" t="str">
            <v>G_000-53-2-03.31-0116</v>
          </cell>
        </row>
        <row r="56">
          <cell r="B56" t="str">
            <v>Строительство 2КТП 10/0,4 кВ, КЛ 10 кВ от оп. №2 ВЛ 10 кВ "РП №8-ТП №100" и от оп.№2 ВЛ 10 кВ "РП №8-ТП №529" (для ТП ООО "Жилье") (Дог. №56-04252С/14 от 26.01.2015 - 1 шт.) (КТП 10/0,4 кВ - 2х0,25 МВА; КЛЭП - 0,81 км)</v>
          </cell>
          <cell r="C56" t="str">
            <v>G_000-53-2-03.31-0114</v>
          </cell>
        </row>
        <row r="57">
          <cell r="B57" t="str">
            <v>Строительство 4КЛ 0,4 кВ от ТП №33 в г. Сыктывкар Республики Коми (ООО "Лидерстрой" Дог. № 56-04295С/16 от 06.02.2017 - 1 шт.)(КЛ 0,4 кВ - 0,39 км)</v>
          </cell>
          <cell r="C57" t="str">
            <v>I_000-53-2-02.41-0499</v>
          </cell>
        </row>
        <row r="58">
          <cell r="B58" t="str">
            <v>Строительство КЛ 0,4 кВ ф.4, ф.5, ф.13 ТП 10/0,4 кВ №253 в г. Ухта Республики Коми (Диктович Анна Ростиславовна, ИП Дог:№56-02789Ц/15 от 21.09.2015 - 1 шт.)(КЛ 0,4 кВ - 0,24 км)</v>
          </cell>
          <cell r="C58" t="str">
            <v>I_000-54-2-02.41-0502</v>
          </cell>
        </row>
        <row r="59">
          <cell r="B59" t="str">
            <v>Строительство 2КТП 6/0,4 кВ, 2КЛ 6 кВ, 2КЛ 0,4 кВ в г. Инта Республика Коми (МВД по РК Дог. № 56-03759В/16 от 13.12.16 - 1 шт.) (КТП 6/0,4 кВ - 2x0,25 МВА, КЛ 6 кВ - 0,01 км, КЛ 0,4 кВ - 0,06 км)</v>
          </cell>
          <cell r="C59" t="str">
            <v>I_000-51-2-03.32-0001</v>
          </cell>
        </row>
        <row r="60">
          <cell r="B60" t="str">
            <v>Строительство КЛ 10 кВ от ТП 10/0,4 кВ №1504 «Лебедева» яч.15Д ПС 110/10 кВ «Корткерос» до ТП 10/0,4 кВ №201 «Аптека» яч.2Д ПС 110/10 кВ «Корткерос» в с. Корткерос Корткеросского района Республики Коми (Администрация МО МР Корткеросский Дог. №023-156/1164 от 18.10.2013 - 1 шт.) (КЛ 10 кВ – 0,556 км)</v>
          </cell>
          <cell r="C60" t="str">
            <v>I_000-55-2-02.32-0002</v>
          </cell>
        </row>
        <row r="61">
          <cell r="B61" t="str">
            <v>Строительство 2КЛ 0,4 кВ от ТП 10/0,4кВ №7 в г. Сыктывкаре Республики Коми (ООО Горстрой Дог. № 56-04932Ю/17 от 22.01.18 - 1 шт.)(КЛ 0,4 кВ - 0,37 км)</v>
          </cell>
          <cell r="C61" t="str">
            <v>I_009-55-2-02.41-0012</v>
          </cell>
        </row>
        <row r="62">
          <cell r="B62" t="str">
            <v>Строительство КЛ 0,4 кВ от ТП 10/0,4 кВ №183 в г. Ухта (для технологического присоединения ВРУ МОУ «СОШ №3»)(от 22.09.2014 №56-03278Ц/14 - 1 шт.) (КЛ 0,4 кВ - 1,46 км)</v>
          </cell>
          <cell r="C62" t="str">
            <v>G_000-54-2-02.41-0039</v>
          </cell>
        </row>
        <row r="63">
          <cell r="B63" t="str">
            <v>Строительство отпайки ВЛ 10 кВ яч.508Д, 523Д ПС «Зеленец» протяженностью 2,8 км в с. Зеленец Сыктывдинского района Республики Коми (Птицефабрика Зеленецкая, ОАО Дог. № 56-01025Ю/18 от 17.05.18)</v>
          </cell>
          <cell r="C63" t="str">
            <v>J_009-55-2-01.32-1852</v>
          </cell>
        </row>
        <row r="65">
          <cell r="B65" t="str">
            <v>Строительство 4КЛ 10 кВ от рассекаемых КЛ-10 кВ "РП №8, яч.21,22 - ТП №1226 (СпецКомАвтоТранс, ООО Дог. № 56-00947Ю/18 от 23.04.18)(КЛ 10 кВ - 0,5 км)</v>
          </cell>
          <cell r="C65" t="str">
            <v>J_009-55-2-02.32-0004</v>
          </cell>
        </row>
        <row r="66">
          <cell r="B66" t="str">
            <v>Строительство 2КЛ-0,4 кВ фидер "Новый" от ТП-10/0,4 кВ №54 в г.Усинск (ЛУКОЙЛ-Коми, ООО Дог. № 56-04730П/17 от 09.04.18)(КЛ 0,4 кВ - 0,82 км)</v>
          </cell>
          <cell r="C66" t="str">
            <v>J_009-52-2-02.41-1013</v>
          </cell>
        </row>
        <row r="67">
          <cell r="B67" t="str">
            <v>Строительство КЛ 0,4 кВ от ТП 10/0,4 кВ №204 «Школа» в с. Часово Сыктывдинского района Республики Коми (Часовская СОШ, МБОУ Дог. № 56-02201Ю/18 от 07.08.18)(КЛ 0,4 кВ - 0,4 км)</v>
          </cell>
          <cell r="C67" t="str">
            <v>J_009-55-2-02.41-0021</v>
          </cell>
        </row>
        <row r="68">
          <cell r="B68" t="str">
            <v>Строительство 2КЛ 0,4 кВ фидер "Новый" от ТП-10/0,4 кВ №54 протяженностью 0,504 км, установка линейной панели 0,4 кВ (1 шт.) в г.Усинск (ЛУКОЙЛ-Коми, ООО Дог. № 56-00424П/18 от 13.06.18)</v>
          </cell>
          <cell r="C68" t="str">
            <v>J_009-52-2-02.41-1014</v>
          </cell>
        </row>
        <row r="69">
          <cell r="B69" t="str">
            <v>Строительство трех КЛ 0,4 кВ от ТП 6/0,4 кВ №318 в п. Ярега Ухтинского района Республики Коми (Проектно-строительное управление НефтеХимМонтаж, ООО Дог. № 56-02575Ц/18 от 07.09.18)(КЛ 0,4 кВ - 0,525 км)</v>
          </cell>
          <cell r="C69" t="str">
            <v>J_009-54-2-02.41-2229</v>
          </cell>
        </row>
        <row r="70">
          <cell r="B70" t="str">
            <v>Строительство 6КЛ 0,4 кВ ф.8,ф.10,ф.9,ф.13,ф.14,ф.16 от РП 10/0,4 кВ «Южная» в г. Ухта Республики Коми (Бетиз, ООО Дог. № 56-00120Ц/18 от 01.03.18)(6КЛ 0,4 кВ - 1,5 км)</v>
          </cell>
          <cell r="C70" t="str">
            <v>J_009-54-2-02.41-2227</v>
          </cell>
        </row>
        <row r="71">
          <cell r="B71" t="str">
            <v>Строительство КТП 10/0,4 кВ, ответвления ВЛ 10 кВ яч.3Д ПС «Помоздино» и ВЛ 10 кВ яч.5Д ПС «Помоздино», КЛ 0,4 кВ ф.1,2,3,4 (новые) в с. Помоздино Усть-Куломского района Республики Коми (ГКУ РК Служба единого заказчика Республики Коми Дог. № 56-00544Ю/18 от 20.06.18) (ВЛ 10 кВ - 0,850 км, КТП 10/0,4 кВ - 1,26 МВА, КЛ 0,4 кВ - 1,200 км)</v>
          </cell>
          <cell r="C71" t="str">
            <v>J_009-55-2-03.31-1897</v>
          </cell>
        </row>
        <row r="72">
          <cell r="B72" t="str">
            <v>Строительство КЛ 0,4 кВ ф.24 от ТП 10/0,4 кВ №217 в г. Ухта Республики Коми (Охотский Юрий Николаевич Дог. № 56-02516Ц/17 от 17.08.17 - 1 шт.)(КЛ 0,4 кВ - 0,205 км)</v>
          </cell>
          <cell r="C72" t="str">
            <v>J_009-54-2-02.41-2231</v>
          </cell>
        </row>
        <row r="73">
          <cell r="B73" t="str">
            <v>Строительство 2КЛ 0,4 кВ от ТП 10/0,4 кВ №196 в г. Сыктывкаре Республики Коми (Фонд развития жилищного строительства Республики Коми Дог. № 56-03677Ю/18 от 06.11.18)(2КЛ 0,4кВ - 0,36 км)</v>
          </cell>
          <cell r="C73" t="str">
            <v>J_009-55-2-02.41-0023</v>
          </cell>
        </row>
        <row r="75">
          <cell r="B75" t="str">
            <v>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(ЗАО «Ямалгазинвест» (ПАО «Газпром» Дог. № 56-01885В/14 от 26.01.15 - 1 шт.)(ПС 110/10 кВ - 1х10 МВА; ВЛ 10 кВ - 6 км)</v>
          </cell>
          <cell r="C75" t="str">
            <v>I_000-51-2-03.13-0001</v>
          </cell>
        </row>
        <row r="76">
          <cell r="B76" t="str">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ell>
          <cell r="C76" t="str">
            <v>J_009-51-2-01.12-0028</v>
          </cell>
        </row>
        <row r="77">
          <cell r="B77" t="str">
            <v>Строительство 2-х цепной ВЛ 0,4 кВ от ТП 10/0,4 кВ №903 (0,09 км), 2КЛ 0,4 кВ (0,2 км) в Сыктывдинском районе (МБДОУ Детский сад №1 с.Выльгорт Дог. № 56-03900Ю/18 от 19.12.18)</v>
          </cell>
          <cell r="C77" t="str">
            <v>J_009-55-2-01.41-2101</v>
          </cell>
        </row>
        <row r="90">
          <cell r="B90" t="str">
            <v>Технологическое присоединение объектов электросетевого хозяйства, всего, в том числе:</v>
          </cell>
          <cell r="C90" t="str">
            <v>Г</v>
          </cell>
        </row>
        <row r="91">
          <cell r="B91" t="str">
            <v>Технологическое присоединение объектов электросетевого хозяйства, принадлежащих  иным сетевым организациям и иным лицам, всего, в том числе:</v>
          </cell>
          <cell r="C91" t="str">
            <v>Г</v>
          </cell>
        </row>
        <row r="113">
          <cell r="B113" t="str">
            <v>Технологическое присоединение к электрическим сетям иных сетевых организаций, всего, в том числе:</v>
          </cell>
          <cell r="C113" t="str">
            <v>Г</v>
          </cell>
        </row>
        <row r="125">
          <cell r="B125" t="str">
            <v>Технологическое присоединение объектов по производству электрической энергии всего, в том числе:</v>
          </cell>
          <cell r="C125" t="str">
            <v>Г</v>
          </cell>
        </row>
        <row r="126">
          <cell r="B126" t="str">
            <v>Наименование объекта по производству электрической энергии, всего, в том числе:</v>
          </cell>
          <cell r="C126" t="str">
            <v>Г</v>
          </cell>
        </row>
        <row r="127">
          <cell r="B127"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127" t="str">
            <v>Г</v>
          </cell>
        </row>
        <row r="131">
          <cell r="B1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31" t="str">
            <v>Г</v>
          </cell>
        </row>
        <row r="135">
          <cell r="B1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35" t="str">
            <v>Г</v>
          </cell>
        </row>
        <row r="139">
          <cell r="B139" t="str">
            <v>Наименование объекта по производству электрической энергии, всего, в том числе:</v>
          </cell>
          <cell r="C139" t="str">
            <v>Г</v>
          </cell>
        </row>
        <row r="140">
          <cell r="B14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140" t="str">
            <v>Г</v>
          </cell>
        </row>
        <row r="144">
          <cell r="B14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44" t="str">
            <v>Г</v>
          </cell>
        </row>
        <row r="148">
          <cell r="B148"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48" t="str">
            <v>Г</v>
          </cell>
        </row>
        <row r="152">
          <cell r="B152"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C152" t="str">
            <v>Г</v>
          </cell>
        </row>
        <row r="153">
          <cell r="B153"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C153" t="str">
            <v>Г</v>
          </cell>
        </row>
        <row r="161">
          <cell r="B16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C161" t="str">
            <v>Г</v>
          </cell>
        </row>
        <row r="162">
          <cell r="B162" t="str">
            <v>Реконструкция вторичного оборудования на ПС 35/6 кВ «15У» в Усинском районе Республики Коми (для ТП ООО «Комнедра» Дог. от 15.01.2013№50-02/384 - 1 шт.) (1 компл)</v>
          </cell>
          <cell r="C162" t="str">
            <v>G_000-52-1-04.30-0002</v>
          </cell>
        </row>
        <row r="163">
          <cell r="B163" t="str">
            <v>Техническое перевооружение устройств РЗА ПС 220/35/6 кВ «Промысловая» ГО «Усинск», Республика Коми (ЛУКОЙЛ-Коми, ООО Дог. № 56-01701П/14 от 21.07.15 - 1 шт.) (10 шт.)</v>
          </cell>
          <cell r="C163" t="str">
            <v>I_002-52-1-03.11-0012</v>
          </cell>
        </row>
        <row r="164">
          <cell r="B164" t="str">
            <v>Модернизация ВЛ 35 кВ №17 ПС"Н.Одес"-ПС"Джьер": установка дополнительной опоры (1 шт.) в Сосногорском районе Республики Коми (ООО Центр научно-производственных и социально-экономических инициатив Дог. № 56-01011Ц/15 от 14.07.15 - 1 шт.)</v>
          </cell>
          <cell r="C164" t="str">
            <v>I_000-54-1-01.21-0523</v>
          </cell>
        </row>
        <row r="166">
          <cell r="B166" t="str">
            <v>Реконструкция ТП 10/0,4 кВ №178 в г. Ухта (для технологического присоединения ВРУ МОУ «СОШ №2») (Дог. от 17.12.2013 №023-156/1190 - 1 шт.) (ТП 10/0,4 кВ - 2х 0,63 МВА)</v>
          </cell>
          <cell r="C166" t="str">
            <v>G_000-54-1-03.31-0002</v>
          </cell>
        </row>
        <row r="167">
          <cell r="B167" t="str">
            <v>Реконструкция РП 10 кВ №6 в г. Сыктывкар, ул. Дальняя (для ТП Кулакова С.А.) (Дог. №56-01362С/14 от 29.05.2014 - 1 шт.) (ячейка - 2 шт)</v>
          </cell>
          <cell r="C167" t="str">
            <v>G_000-53-1-03.31-0095</v>
          </cell>
        </row>
        <row r="168">
          <cell r="B168" t="str">
            <v>Реконструкция ТП 10/0,4 кВ №183 в г. Ухта (для технологического присоединения ВРУ МОУ «СОШ №3») (Дог. от 22.09.2014 №56-03278Ц/14 - 1 шт.) (ТП 10/0,4 кВ - 2х0,4 МВА)</v>
          </cell>
          <cell r="C168" t="str">
            <v>G_000-54-1-03.31-0034</v>
          </cell>
        </row>
        <row r="169">
          <cell r="B169" t="str">
            <v>Реконструкция ТП 10/0,4 кВ №93 г. Сыктывкар ул. Пушкина, 20 (для ТП управление судебного департамента) (Дог. от 08.10.2014 № 56-03343С/14 - 1 шт.) (ТП 10/0,4 кВ - 2х1 МВА)</v>
          </cell>
          <cell r="C169" t="str">
            <v>G_002-53-1-03.31-0007</v>
          </cell>
        </row>
        <row r="170">
          <cell r="B170" t="str">
            <v>Расширение РУ 10 кВ ПС 110/10 кВ «Восточная»: установка дополнительной ячейки (для ТП БУ УКС МО ГО Сыктывкар) (Дог. от 31.03.2008 №156/479 - 1 шт.)</v>
          </cell>
          <cell r="C170" t="str">
            <v>G_002-55-2-03.31-0006</v>
          </cell>
        </row>
        <row r="171">
          <cell r="B171" t="str">
            <v>Техническое перевооружение ТП 10/0,4 кВ №91: установка узла учета электроэнергии (4 шт.) (Прокуратура Республики Коми Дог. № 56-01670С/15 от 09.06.15 - 1 шт.)</v>
          </cell>
          <cell r="C171" t="str">
            <v>I_002-53-1-05.40-0030</v>
          </cell>
        </row>
        <row r="172">
          <cell r="B172" t="str">
            <v>Реконструкция ВЛ 6 кВ № 50 ПС 35/6 кВ «Юго-Западная» - ТП 6/0,4 кВ №604 в г. Инта Республика Коми (МВД по РК Дог. № 56-03759В/16 от 13.12.16 - 1 шт.) (ВЛ 6 кВ - 0,316 км)</v>
          </cell>
          <cell r="C172" t="str">
            <v>I_000-51-1-01.33-0169</v>
          </cell>
        </row>
        <row r="174">
          <cell r="B174" t="str">
            <v>Реконструкция ТП 10/0,4 кВ "Онкология": установка в РУ 10 кВ выключателя нагрузки (1 шт.), трансформаторов тока (3 шт.), трансформатора напряжения (1шт.) и узла учета (1шт.) г. Воркута Республики Коми (Забродин Александр Васильевич Дог. № 56-03485В/15 от 02.02.2016 - 1 шт.)</v>
          </cell>
          <cell r="C174" t="str">
            <v>I_009-51-1-03.31-0013</v>
          </cell>
        </row>
        <row r="175">
          <cell r="B175" t="str">
            <v>Реконструкция ТП 10/0,4 кВ №264 с заменой трансформаторов 10/0,4 кВ 2*0,4 МВА на трансформаторы 10/0,4 кВ 2*0,63 МВА в г. Ухта Республики Коми (Коми отделение ПАО Сбербанк России Дог. № 56-02649Ц/17 от 15.08.17 - 1 шт.)</v>
          </cell>
          <cell r="C175" t="str">
            <v>I_000-54-1-03.31-1003</v>
          </cell>
        </row>
        <row r="177">
          <cell r="B177" t="str">
            <v>Реконструкция ПС 110/20/10 кВ "Усть-Цильма" с установкой трансформатора 6,3 МВА, ваккумного выключателя на 110 кВ (1 шт.) и газового выключателя на 35 кВ (1 шт.) в с. Усть-Цильма Республики Коми (ЛУКОЙЛ-Коми Дог. № 50-02/518 (156/1114) от 15.01.14 - 1 шт.)</v>
          </cell>
          <cell r="C177" t="str">
            <v>G_000-54-1-03.13-0658</v>
          </cell>
        </row>
        <row r="178">
          <cell r="B178" t="str">
            <v>Реконструкция ВЛ 10 кВ яч.22Д ПС 110/10 кВ «Визинга», установка КТП 10/0,4 кВ в с. Визинга Сысольского района (для ТП ОАО «Монди СЛПК») (Дог. от 08.08.2014 № 56-02522Ю/14 - 1 шт.) (ЮЭС) (ВЛ 10 кВ - 0,12 км КТП 10/0,4 кВ - 0,4 МВА)</v>
          </cell>
          <cell r="C178" t="str">
            <v>F_000-55-1-01.32-0051</v>
          </cell>
        </row>
        <row r="179">
          <cell r="B179" t="str">
            <v>Модернизация ВЛ 10 кВ яч.8Д ПС 110/10 кВ «Зимстан»: установка дополнительной опоры (1 шт.) п. Зимстан Усть-Куломского района (для ТП ООО «ТехноЛес») (Дог. от 20.01.14 №023-156/1198 - 1 шт.)</v>
          </cell>
          <cell r="C179" t="str">
            <v>G_000-55-1-01.32-0026</v>
          </cell>
        </row>
        <row r="180">
          <cell r="B180" t="str">
            <v>Реконструкция ТП 10/0,4 кВ №806, реконструкция ВЛ 10 кВ яч.8Д ПС «Усть-Кулом» в с. Усть-Кулом (для технологического присоединения комплекса зданий ОВД для МВД по РК) (Дог. №023-156/858 от 30.09.2011 - 1 шт.) (ТП 10/0,4 кВ - 2х0,63 МВА; ВЛ 10 кВ - 2,293 км)</v>
          </cell>
          <cell r="C180" t="str">
            <v>G_000-55-1-03.31-1813</v>
          </cell>
        </row>
        <row r="181">
          <cell r="B181" t="str">
            <v>Реконструкция КТП 10/0,4 кВ №14: замена силовых трансформаторов г. Сыктывкар (для ТП ОАО "Ростелеком" Дог. от 21.10.2014 №56-03465С/14 - 1 шт.) (трансформаторы 2х1 МВА, КЛ 10 кВ - 0,043 км)</v>
          </cell>
          <cell r="C181" t="str">
            <v>G_002-53-1-03.31-0008</v>
          </cell>
        </row>
        <row r="182">
          <cell r="B182" t="str">
            <v>Реконструкция ВЛ 10 кВ ТП №226 – ТП №1048 – ТП №318 – ТП №1028 в г. Сыктывкаре, Республики Коми (Горохов А.В. ИП Дог. № 56-04171С/16 от 18.01.17 - 1 шт.)(ВЛ 10 кВ - 0,202 км)</v>
          </cell>
          <cell r="C182" t="str">
            <v>I_002-53-1-01.32-0915</v>
          </cell>
        </row>
        <row r="183">
          <cell r="B183" t="str">
            <v>Реконструкция ВЛ 10 кВ от яч. 20 РП 10 кВ №8 -ТП 10/0,4 кВ №544, 546, 1185, 1215, 545, 541 в г. Сыктывкаре Республики Коми (ООО "СКАТ" Дог. № 56-04337С/16 от 07.02.17 - 1 шт.) (ВЛ 10 кВ - 0,336 км)</v>
          </cell>
          <cell r="C183" t="str">
            <v>I_000-53-1-01.32-0917</v>
          </cell>
        </row>
        <row r="184">
          <cell r="B184" t="str">
            <v>Техническое перевооружение ТП 10/0,4 кВ №182: замена рубильника 0,4 кВ (1 шт.), установка узлов учета э/э (2 шт.) в г.Ухта Республики Коми (Экострой, ООО Дог. № 56-00573Ц/17 от 07.04.17 - 1 шт.)</v>
          </cell>
          <cell r="C184" t="str">
            <v>I_000-54-1-03.31-0999</v>
          </cell>
        </row>
        <row r="185">
          <cell r="B185" t="str">
            <v>Техническое перевооружение яч.7Д РП 10 кВ замена трансформатора тока (2 шт.) в п.Первомайский Сысольского района Республики Коми (Промтех-инвест Дог:№ 56-01206Ю/17 от 16.05.17 - 1 шт.)</v>
          </cell>
          <cell r="C185" t="str">
            <v>I_000-55-1-03.31-1893</v>
          </cell>
        </row>
        <row r="186">
          <cell r="B186" t="str">
            <v>Техническое перевооружение ТП 10/0,4 кВ №49: установка АВ 400 А (1 шт.) в г. Усинск (Фирма "Радиус-Сервис", ООО Дог:№56-01542П/17 от 08.06.2017 - 1 шт.)</v>
          </cell>
          <cell r="C186" t="str">
            <v>I_000-52-1-03.31-1020</v>
          </cell>
        </row>
        <row r="187">
          <cell r="B187" t="str">
            <v>Техническое перевооружение ТП 10/0,4 кВ №220: установка отходящей панели 0,4 кВ (1 шт.), установка узлов учета э/э (2 шт.) в г. Ухта Республики Коми (Ластовский Арнольд Андреевич, ИП Дог. № 56-02312Ц/17 от 07.08.17 - 1 шт.)</v>
          </cell>
          <cell r="C187" t="str">
            <v>I_000-54-1-03.31-1002</v>
          </cell>
        </row>
        <row r="188">
          <cell r="B188" t="str">
            <v>Реконструкция ПС 110/6,6/6,3 кВ «Вентствол №4 ш.Воркутинская»: установка дополнительных ячеек в ЗРУ 6 кВ (2 шт.) в г. Воркута Республики Коми (Воркутауголь, АО Дог. № 56-01502В/17 от 16.06.17 - 1 шт.)</v>
          </cell>
          <cell r="C188" t="str">
            <v>I_000-51-1-03.13-0006</v>
          </cell>
        </row>
        <row r="189">
          <cell r="B189" t="str">
            <v>Техническое перевооружение ТП 10/0,4 кВ №231: установка узла учета э/э (1 шт.) в г.Ухта Республики Коми (Фабрика-прачечная, ООО Дог. № 56-00177Ц/17 от 27.02.17 - 1 шт.)</v>
          </cell>
          <cell r="C189" t="str">
            <v>I_009-54-1-05.40-0141</v>
          </cell>
        </row>
        <row r="190">
          <cell r="B190" t="str">
            <v>Техническое перевооружение ТП 10/0,4 кВ №161: установка узлов учета э/э (6 шт.); замена рубильников 0,4 кВ ф.35, ф.27 (2 шт.) в г. Ухта Республики Коми (Ухтинский городской рынок, ООО Дог. № 56-04303Ц/17 от 29.11.17 - 1 шт.)</v>
          </cell>
          <cell r="C190" t="str">
            <v>I_002-54-1-05.40-0140</v>
          </cell>
        </row>
        <row r="191">
          <cell r="B191" t="str">
            <v>Техническое перевооружение ТП 10/0,4 кВ №193: установка узлов учета (6 шт.) в г. Сыктывкар Республики Коми (Гостиничный комплекс Дог. № 56-02146Ю/17 от 08.08.17 - 1 шт.)</v>
          </cell>
          <cell r="C191" t="str">
            <v>I_000-55-1-05.40-0738</v>
          </cell>
        </row>
        <row r="192">
          <cell r="B192" t="str">
            <v>Техническое перевооружение в ячейках №125 II с.ш. и №146 III с.ш. ЗРУ 10 кВ ПС 110/10 кВ «Западная»: установка узлов учета (2 шт.) в г. Сыктывкаре Республики Коми (ККТ, АО Дог. № 56-02057Ю/17 от 12.09.17 - 1 шт.)</v>
          </cell>
          <cell r="C192" t="str">
            <v>I_009-55-1-05.40-0741</v>
          </cell>
        </row>
        <row r="193">
          <cell r="B193" t="str">
            <v>Модернизация ВЛ 10 кВ яч.13Д: установка ПАРН ВДТ (3 шт.) в п. Тимшер Усть-Куломского района Республики Коми (Панюков Вячеслав Альбертович, ИП Дог. № 56-04812Ю/17 от 10.01.18)</v>
          </cell>
          <cell r="C193" t="str">
            <v>J_009-55-1-01.32-1880</v>
          </cell>
        </row>
        <row r="194">
          <cell r="B194" t="str">
            <v>Реконструкция ТП 10/0,4 кВ №204 «Школа» с заменой трансформаторов 2х0,160 МВА на 2х0,4 МВА в с. Часово Сыктывдинского района Республики Коми (Часовская СОШ, МБОУ Дог. № 56-02201Ю/18 от 07.08.18)</v>
          </cell>
          <cell r="C194" t="str">
            <v>J_009-55-1-03.31-1916</v>
          </cell>
        </row>
        <row r="195">
          <cell r="B195" t="str">
            <v>Техническое перевооружение ПС 110/20/10 кВ "Кожва" замена трансформаторов тока (2 компл.) пгт. Кожва (РЖД, АО Дог. № 56-02489П/18 от 06.11.18)</v>
          </cell>
          <cell r="C195" t="str">
            <v>J_009-52-1-03.13-0226</v>
          </cell>
        </row>
        <row r="196">
          <cell r="B196" t="str">
            <v>Техническое перевооружение ТП-10/0,4 кВ №21: установка линейной панели 1 шт., узлов учета 4 шт., ТТ-0,4 кВ - 12 шт. в г.Усинск (ЛУКОЙЛ-Коми, ООО Дог. № 56-03655П/18 от 29.11.18)</v>
          </cell>
          <cell r="C196" t="str">
            <v>J_009-52-1-03.32-0029</v>
          </cell>
        </row>
        <row r="197">
          <cell r="B197" t="str">
            <v>Техническое перевооружение ТП 6/0,4 кВ №118: замена трансформаторов тока г. Воркута Республика Коми (Администрация МО ГО Воркута Дог. № 56-04790В/17 от 09.04.18)(1 шт.)</v>
          </cell>
          <cell r="C197" t="str">
            <v>J_009-51-1-03.32-0233</v>
          </cell>
        </row>
        <row r="198">
          <cell r="B198" t="str">
            <v>Техническое перевооружение РП-10 кВ №1: замена ТТ-10 кВ в г.Усинск (Комиинтерлюкс, ООО Дог. № 56-01883П/18 от 03.07.18)(1 компл.)</v>
          </cell>
          <cell r="C198" t="str">
            <v>J_009-52-1-03.31-1051</v>
          </cell>
        </row>
        <row r="199">
          <cell r="B199" t="str">
            <v>Реконструкция РП 10/0,4 кВ «Южная» с заменой силового трансформатора 10/0,4 кВ 0,315 МВА на силовой трансформатор 10/0,4 кВ 0,4 МВА в г. Ухта Республики Коми (Бетиз, ООО Дог. № 56-00120Ц/18 от 01.03.18)</v>
          </cell>
          <cell r="C199" t="str">
            <v>J_009-54-1-03.31-1004</v>
          </cell>
        </row>
        <row r="200">
          <cell r="B200" t="str">
            <v xml:space="preserve">Техническое перевооружение яч.7Д РП 10 кВ «Нижний склад»: замена трансформаторов тока (3 шт.) в Сысольском районе Республики Коми (Промтех-инвест Дог. № 56-00882Ю/18 от 11.05.18) </v>
          </cell>
          <cell r="C200" t="str">
            <v>J_009-55-1-03.31-1905</v>
          </cell>
        </row>
        <row r="201">
          <cell r="B201" t="str">
            <v>Техническое перевооружение ТП 10/0,4 кВ №20: замена АВ-250 А на АВ-400 А (2 шт.) в г.Усинск (Сотрудничество, ООО Дог. № 56-00291П/18 от 19.03.18)</v>
          </cell>
          <cell r="C201" t="str">
            <v>J_009-52-1-03.31-1045</v>
          </cell>
        </row>
        <row r="202">
          <cell r="B202" t="str">
            <v>Техническое перевооружение ТП 10/0,4 кВ №267: установка узла учета э/э (2 шт.); замена рубильника 0,4 кВ ф.11 (1 шт.) в г. Ухта Республики Коми (Расчетно-Бухгалтерский Центр, ООО Дог. №56-03869Ц/17 от 14.11.17)</v>
          </cell>
          <cell r="C202" t="str">
            <v>J_000-54-1-05.40-0139</v>
          </cell>
        </row>
        <row r="203">
          <cell r="B203" t="str">
            <v>Техническое перевооружение ТП 10/0,4 кВ №903: установка линейной панели 0,4 кВ (1 шт.), замена рубильников 0,4 кВ (2 шт.) в Сыктывдинском районе (МБДОУ Детский сад №1 с.Выльгорт Дог. № 56-03900Ю/18 от 19.12.18)</v>
          </cell>
          <cell r="C203" t="str">
            <v>J_009-55-1-03.31-1939</v>
          </cell>
        </row>
        <row r="207">
          <cell r="B207" t="str">
            <v>Реконструкция, модернизация, техническое перевооружение всего, в том числе:</v>
          </cell>
          <cell r="C207" t="str">
            <v>Г</v>
          </cell>
        </row>
        <row r="208">
          <cell r="B208" t="str">
            <v>Реконструкция, модернизация, техническое перевооружение  трансформаторных и иных подстанций, распределительных пунктов, всего, в том числе:</v>
          </cell>
          <cell r="C208" t="str">
            <v>Г</v>
          </cell>
        </row>
        <row r="209">
          <cell r="B209" t="str">
            <v>Реконструкция трансформаторных и иных подстанций, всего, в том числе:</v>
          </cell>
          <cell r="C209" t="str">
            <v>Г</v>
          </cell>
        </row>
        <row r="210">
          <cell r="B210" t="str">
            <v>Реконструкция ПС 35/10 кВ "Кослан": замена трансформатора 1,6 МВА на 4 МВА (ЮЭС)</v>
          </cell>
          <cell r="C210" t="str">
            <v>F_000-55-1-03.21-0218</v>
          </cell>
        </row>
        <row r="211">
          <cell r="B211" t="str">
            <v>Реконструкция ТП 6/0,4 кВ № 450 в п. Водный (ЦЭС) (замена КТП 10/0,4 кВ 1х0,18 МВА и 1х0,25 МВА на КТП 10/0,4 кВ 2х0,25 МВА; КЛ 10 кВ - 0,101 км, КЛ 0,4 кВ - 0,267 км)</v>
          </cell>
          <cell r="C211" t="str">
            <v>F_000-54-1-03.32-0176</v>
          </cell>
        </row>
        <row r="212">
          <cell r="B212" t="str">
            <v>Реконструкция ТП 10/0,4 кВ №745: замена КТП 250/10 кВ на КТП 630/10 кВ, перевод ВЛ 0,4-10 кВ на новую КТП в г. Сыктывкар Республики Коми (КТП/Т-630/10/0,4 - 1х0,63 МВА)</v>
          </cell>
          <cell r="C212" t="str">
            <v>G_000-53-1-03.31-1001</v>
          </cell>
        </row>
        <row r="213">
          <cell r="B213" t="str">
            <v>Реконструкция ТП 10/0,4 кВ №41: замена ТП 400/10 кВ на КТП 400/10 кВ в п. Троицко-Печорск Республики Коми (КТП 10/0,4 кВ - 1х0,4 МВА)</v>
          </cell>
          <cell r="C213" t="str">
            <v>I_000-54-1-03.31-0988</v>
          </cell>
        </row>
        <row r="214">
          <cell r="B214" t="str">
            <v>Реконструкция ТП 10/0,4 кВ № 18 в п. Троицко-Печорск (ЦЭС)(замена ТП 10/0,4 кВ 2х0,4 МВА на ТП 10/0,4 кВ 2х0,63 МВА; ВЛ 10 кВ - 0,886 км)</v>
          </cell>
          <cell r="C214" t="str">
            <v>F_000-54-1-03.31-0983</v>
          </cell>
        </row>
        <row r="215">
          <cell r="B215" t="str">
            <v>Реконструкция ПС 110/10 кВ «Часово» с заменой трансформатора мощностью 2,5 МВА на трансформатор мощностью 2,5 МВА, установкой второго трансформатора мощностью 2,5 МВА, ЭВ 110 кВ (2 шт.), заменой КРУН-10 кВ (12 яч.), ТСН 10/0,4 кВ (1 шт.), сооружение захода ВЛ 110 кВ (2 км) в с. Малая Слуда Сыктывдинского района</v>
          </cell>
          <cell r="C215" t="str">
            <v>I_000-55-1-03.13-1638</v>
          </cell>
        </row>
        <row r="216">
          <cell r="B216" t="str">
            <v>Реконструкция ТП 10/0,4 кВ № 126: замена трансформаторов (СЭС) (трансформаторы 2х1 МВА)</v>
          </cell>
          <cell r="C216" t="str">
            <v>F_000-53-1-03.31-0103</v>
          </cell>
        </row>
        <row r="217">
          <cell r="B217" t="str">
            <v>Реконструкция ПС 220/35/6 кВ «КС УГПЗ», ВЛ 35 кВ №№ 35, 36 с установкой линейных порталов с разъединителями 35 кВ (2 шт.) в ГО "Усинск" Республики Коми (ВЛ 35 кВ - 0,025 км, КЛ 35 кВ - 0,106 км)</v>
          </cell>
          <cell r="C217" t="str">
            <v>I_000-52-1-03.11-0014</v>
          </cell>
        </row>
        <row r="218">
          <cell r="B218" t="str">
            <v>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v>
          </cell>
          <cell r="C218" t="str">
            <v>J_000-55-1-03.13-1663</v>
          </cell>
        </row>
        <row r="255">
          <cell r="B255" t="str">
            <v>Модернизация, техническое перевооружение трансформаторных и иных подстанций, распределительных пунктов, всего, в том числе:</v>
          </cell>
          <cell r="C255" t="str">
            <v>Г</v>
          </cell>
        </row>
        <row r="256">
          <cell r="B256" t="str">
            <v>Техническое перевооружение ПС 110 кВ «Восточная» в части замены устройств РЗА (ДЗШ-110) (1 комплект) в г.Сыктывкаре</v>
          </cell>
          <cell r="C256" t="str">
            <v>I_000-55-1-03.13-1632</v>
          </cell>
        </row>
        <row r="257">
          <cell r="B257" t="str">
            <v>Техническое перевооружение ПС 110/10 кВ "Сторожевск" в части установки защит от дуговых замыканий в ячейках 10 кВ (16 ячеек) в с. Сторожевск Корткеросского района</v>
          </cell>
          <cell r="C257" t="str">
            <v>I_000-55-1-04.60-0002</v>
          </cell>
        </row>
        <row r="258">
          <cell r="B258" t="str">
            <v>Техническое перевооружение ПС 110/10кВ «Западная»: замена ДГР-2, ДГР-4 (2 шт.) в г. Сыктывкаре</v>
          </cell>
          <cell r="C258" t="str">
            <v>I_000-55-1-03.13-1637</v>
          </cell>
        </row>
        <row r="260">
          <cell r="B260" t="str">
            <v>Техническое перевооружение ПС 110/10 кВ "Южная" с заменой ОД и КЗ 110 кВ на элегазовые выключатели (4 компл.) в г. Сыктывкаре Республики Коми</v>
          </cell>
          <cell r="C260" t="str">
            <v>F_000-55-1-03.13-0014</v>
          </cell>
        </row>
        <row r="261">
          <cell r="B261" t="str">
            <v>Техническое перевооружение ПС 110/35/6 кВ "Княжпогост": замена МВ 35 кВ на ВВ (6 шт.) в г. Емва Княжпогостского района Республики Коми (ЮЭС)</v>
          </cell>
          <cell r="C261" t="str">
            <v>F_000-55-1-03.13-0015</v>
          </cell>
        </row>
        <row r="262">
          <cell r="B262" t="str">
            <v>Техническое перевооружение ПС 110/35/6 кВ "Верхняя Омра": замена ОД и КЗ 110 кВ на элегазовые выключатели 110 кВ (2 компл.) в п. Верхняя Омра Республики Коми</v>
          </cell>
          <cell r="C262" t="str">
            <v>G_000-54-1-03.13-0659</v>
          </cell>
        </row>
        <row r="263">
          <cell r="B263" t="str">
            <v>Техническое перевооружение ПС 110/10 кВ «Визинга»: замена МВ 110 кВ ВЛ №196 на элегазовый выключатель 110 кВ в с. Визинга Сысольского района Республики Коми (ЮЭС)</v>
          </cell>
          <cell r="C263" t="str">
            <v>G_000-55-1-03.13-1627</v>
          </cell>
        </row>
        <row r="264">
          <cell r="B264" t="str">
            <v>Техническое перевооружение ПС 220/35/6 кВ «Промысловая»: замена трансформатора тока первой секции шин 220 кВ фидер «А» (1 шт.) в МО ГО «Усинск» Республики Коми</v>
          </cell>
          <cell r="C264" t="str">
            <v>G_000-52-1-03.11-0013</v>
          </cell>
        </row>
        <row r="265">
          <cell r="B265" t="str">
            <v>Техническое перевооружение ПС 110/10 кВ «Зеленец» с заменой ОД и КЗ 110 кВ на элегазовые выключатели (2 компл.)</v>
          </cell>
          <cell r="C265" t="str">
            <v>I_000-55-1-03.13-1636</v>
          </cell>
        </row>
        <row r="267">
          <cell r="B267" t="str">
            <v>Техническое перевооружение ПС 110/10 кВ "Чикшино" с заменой ОД и КЗ 110 кВ на элегазовые выключатели (2 компл.) в ГО "Печора" Республики Коми (ПЭС)</v>
          </cell>
          <cell r="C267" t="str">
            <v>F_000-52-1-03.13-0007</v>
          </cell>
        </row>
        <row r="268">
          <cell r="B268" t="str">
            <v>Техническое перевооружение ПС 110/10 кВ «Городская»: замена ШУОТ-02 (ПЭС) (1 шт.)</v>
          </cell>
          <cell r="C268" t="str">
            <v>F_000-52-1-03.13-0210</v>
          </cell>
        </row>
        <row r="269">
          <cell r="B269" t="str">
            <v>Техническое перевооружение ПС 110/6 кВ «Воргашорская»: установка регистратора аварийных событий в ГО «Воркута» Республики Коми (1 устройство)</v>
          </cell>
          <cell r="C269" t="str">
            <v>G_000-51-1-04.60-0003</v>
          </cell>
        </row>
        <row r="270">
          <cell r="B270" t="str">
            <v>Техническое перевооружение ПС 35/10/6 кВ «Юбилейная»: установка регистратора аварийных событий в ГО «Воркута» Республики Коми (1 устройство)</v>
          </cell>
          <cell r="C270" t="str">
            <v>G_000-51-1-04.60-0004</v>
          </cell>
        </row>
        <row r="271">
          <cell r="B271" t="str">
            <v>Техническое перевооружение ПС 110/10/6 кВ «ЦОФ»: установка регистратора аварийных событий в ГО «Воркута» Республики Коми (1 устройство)</v>
          </cell>
          <cell r="C271" t="str">
            <v>G_000-51-1-04.60-0005</v>
          </cell>
        </row>
        <row r="272">
          <cell r="B272" t="str">
            <v>Техническое перевооружение ПС 110/35/6 кВ «Городская»: замена устройств релейной защиты и автоматики ВЛ 35 кВ №№31,32,37,38,39,43 и ВМЗ-1, ВМЗ-2 в ГО «Воркута» Республики Коми (8 шт.)</v>
          </cell>
          <cell r="C272" t="str">
            <v>G_000-51-1-04.60-0008</v>
          </cell>
        </row>
        <row r="273">
          <cell r="B273" t="str">
            <v>Техническое перевооружение ПС 110/35/6 кВ «Юнь-Яга»: замена устройств релейной защиты и автоматики на СВ 6 кВ, СВ 35 кВ, ВЛ 35 кВ №№42,43 в ГО «Воркута» Республики Коми (4 шт.)</v>
          </cell>
          <cell r="C273" t="str">
            <v>G_000-51-1-04.60-0007</v>
          </cell>
        </row>
        <row r="274">
          <cell r="B274" t="str">
            <v>Техническое перевооружение ПС 35/6 кВ «Юго-Западная»: замена устройств релейной защиты и автоматики на ВЛ 35 кВ №№83,84,70,73 и СВ 35 кВ в ГО «Инта» Республики Коми (5 шт.)</v>
          </cell>
          <cell r="C274" t="str">
            <v>G_000-51-1-04.60-0006</v>
          </cell>
        </row>
        <row r="275">
          <cell r="B275" t="str">
            <v>Техническое перевооружение ПС 110/35/6 кВ "Городская" с заменой РЗА ВЛ 110 кВ №№ 101, 102 (ВЭС) (2 компл.)</v>
          </cell>
          <cell r="C275" t="str">
            <v>F_000-51-1-04.60-0001</v>
          </cell>
        </row>
        <row r="276">
          <cell r="B276" t="str">
            <v>Техническое перевооружение РП 10 кВ №19 в части замены существующих ячеек КРУН (17 шт.) в с. Выльгорт</v>
          </cell>
          <cell r="C276" t="str">
            <v>I_000-53-1-03.31-1015</v>
          </cell>
        </row>
        <row r="277">
          <cell r="B277" t="str">
            <v>Техническое перевооружение РП 10/0,4 кВ №14 с заменой существующих камер КСО (25 шт.) в г. Сыктывкаре</v>
          </cell>
          <cell r="C277" t="str">
            <v>I_000-53-1-03.31-1014</v>
          </cell>
        </row>
        <row r="278">
          <cell r="B278" t="str">
            <v>Техническое перевооружение РУ 0,4 кВ ТП 10/0,4 кВ №146 с заменой существующих панелей ЩО-59 (7 шт.) в г. Сыктывкаре</v>
          </cell>
          <cell r="C278" t="str">
            <v>I_000-53-1-03.31-1016</v>
          </cell>
        </row>
        <row r="279">
          <cell r="B279" t="str">
            <v>Техническое перевооружение ПС 110/10 кВ «Визинга»: замена масляных выключателей 10 кВ на вакуумные выключатели 10 кВ в с. Визинга (14 компл.)</v>
          </cell>
          <cell r="C279" t="str">
            <v>I_000-55-1-03.13-1630</v>
          </cell>
        </row>
        <row r="280">
          <cell r="B280" t="str">
            <v>Техническое перевооружение ПС 110/10 кВ «Корткерос»: замена масляных выключателей 10 кВ на вакуумные выключатели 10 кВ в с. Корткерос (5 компл.)</v>
          </cell>
          <cell r="C280" t="str">
            <v>I_000-55-1-03.13-1635</v>
          </cell>
        </row>
        <row r="281">
          <cell r="B281" t="str">
            <v>Техническое перевооружение ПС 35/6 кВ «ГОС» в части замены МВ 35 кВ на ВВ 35 кВ (3 шт.), разъединителей 35 кВ (2 шт.), МВ 6 кВ на ВВ 6 кВ (8 шт.) в г. Вуктыл</v>
          </cell>
          <cell r="C281" t="str">
            <v>I_000-54-1-03.21-0669</v>
          </cell>
        </row>
        <row r="282">
          <cell r="B282" t="str">
            <v>Техническое перевооружение ПС 35/6 кВ «УКПГ - 8» в части замены МВ 35 кВ на ВВ 35 кВ (2 шт.), разъединителей 35 кВ (4 шт.), КРУН 6 кВ (14 яч.) в МО ГО «Вуктыл»</v>
          </cell>
          <cell r="C282" t="str">
            <v>I_000-54-1-03.21-0670</v>
          </cell>
        </row>
        <row r="283">
          <cell r="B283" t="str">
            <v>Техническое перевооружение ПС 110/10 кВ «Западная» в части замены МВ 10 кВ на ВВ 10 кВ и устройств РЗА на микропроцессорные (18 компл.) в г. Сыктывкаре</v>
          </cell>
          <cell r="C283" t="str">
            <v>I_000-55-1-03.13-1634</v>
          </cell>
        </row>
        <row r="284">
          <cell r="B284" t="str">
            <v>Техническое перевооружение ПС 110/10 кВ «Восточная» в части замены МВ 10 кВ на ВВ 10 кВ и устройств РЗА на микропроцессорные (19 компл.) в г. Сыктывкаре</v>
          </cell>
          <cell r="C284" t="str">
            <v>I_000-55-1-03.13-1633</v>
          </cell>
        </row>
        <row r="285">
          <cell r="B285" t="str">
            <v>Техническое перевооружение ПС 110 кВ Усть-Кулом: монтаж ДЗШ-110 (1 шт.), УРОВ-110 (1 шт.) (ЮЭС)</v>
          </cell>
          <cell r="C285" t="str">
            <v>F_000-55-1-03.13-0016</v>
          </cell>
        </row>
        <row r="286">
          <cell r="B286" t="str">
            <v>Техническое перевооружение ПС 35/6 кВ «Парма» с заменой КРУН 6 кВ (11 ячеек), МВ 35 кВ на ВВ 35 кВ (2 шт.) в пгт. Парма МО ГО «Усинск»</v>
          </cell>
          <cell r="C286" t="str">
            <v>I_000-52-1-03.21-0958</v>
          </cell>
        </row>
        <row r="287">
          <cell r="B287" t="str">
            <v>Техническое перевооружение ПС 110/10 кВ «Чикшино» с заменой МВ 110 кВ на ЭВ 110 кВ (3 шт.), установка трансформаторов тока ТОГФ 110 кВ (18 шт.) в МР «Печора»</v>
          </cell>
          <cell r="C287" t="str">
            <v>I_005-52-1-03.13-0214</v>
          </cell>
        </row>
        <row r="288">
          <cell r="B288" t="str">
            <v>Техническое перевооружение ПС 110/35/6 кВ «Княжпогост» с заменой ОД и КЗ 110 кВ на элегазовые выключатели в г. Емва Княжпогостского района (2 компл.)</v>
          </cell>
          <cell r="C288" t="str">
            <v>I_005-55-1-03.13-1640</v>
          </cell>
        </row>
        <row r="289">
          <cell r="B289" t="str">
            <v>Техническое перевооружение РП 10 кВ № 3 с заменой существующих ячеек КСО (18 шт.) и установкой новых ячеек КСО (3 шт.) в г. Усинск</v>
          </cell>
          <cell r="C289" t="str">
            <v>I_000-52-1-03.31-1035</v>
          </cell>
        </row>
        <row r="290">
          <cell r="B290" t="str">
            <v>Техническое перевооружение ПС 110/10 кВ «Едва» в части замены устройств РЗА ВЛ-110 кВ № 178, 179 (2 комплекта) в п.Едва Удорского района</v>
          </cell>
          <cell r="C290" t="str">
            <v>I_000-55-1-04.60-0007</v>
          </cell>
        </row>
        <row r="291">
          <cell r="B291" t="str">
            <v>Техническое перевооружение ПС 110/10 кВ «Едва» в п. Едва Удорского района с заменой аккумуляторной батареи (1 шт.) и ЩПТ (1 шт.)</v>
          </cell>
          <cell r="C291" t="str">
            <v>I_000-55-1-06.40-0001</v>
          </cell>
        </row>
        <row r="292">
          <cell r="B292" t="str">
            <v>Техническое перевооружение ПС 110/10 кВ «Усогорск» в части замены силового трансформатора Т-1 1х6,3 МВА на 1х6,3 МВА в пгт. Усогорск Удорского района</v>
          </cell>
          <cell r="C292" t="str">
            <v>I_000-55-1-03.13-1646</v>
          </cell>
        </row>
        <row r="293">
          <cell r="B293" t="str">
            <v>Техническое перевооружение ПС 110/10 кВ «Сторожевск» в части замены силового трансформатора Т-1 1х2,5 МВА на 1х2,5 МВА в с.Сторожевск Корткеросского района</v>
          </cell>
          <cell r="C293" t="str">
            <v>I_000-55-1-03.13-1645</v>
          </cell>
        </row>
        <row r="294">
          <cell r="B294" t="str">
            <v>Техническое перевооружение ПС 110/10 кВ "Крутая": замена ОД и КЗ 110 кВ, МКП 110 кВ на элегазовые выключатели 110 кВ (3 компл.) в Сосногорском районе Республики Коми</v>
          </cell>
          <cell r="C294" t="str">
            <v>I_005-54-1-03.13-0661</v>
          </cell>
        </row>
        <row r="295">
          <cell r="B295" t="str">
            <v>Техническое перевооружение ПС 110/10 кВ «Объячево» с заменой ОД и КЗ 110 кВ на элегазовые выключатели (2 компл.) в с. Объячево Прилузского района</v>
          </cell>
          <cell r="C295" t="str">
            <v>I_005-55-1-03.13-1642</v>
          </cell>
        </row>
        <row r="296">
          <cell r="B296" t="str">
            <v>Техническое перевооружение ПС 110/10 кВ «Визинга» с заменой МВ 110 кВ ВЛ №165 на элегазовый выключатель 110 кВ</v>
          </cell>
          <cell r="C296" t="str">
            <v>I_005-55-1-03.13-1643</v>
          </cell>
        </row>
        <row r="297">
          <cell r="B297" t="str">
            <v>Техническое перевооружение ПС 110/35/6 кВ «Княжпогост» в части замены силового трансформатора Т-1 1х16 МВА на 1х16 МВА в г. Емва Княжпогостского района</v>
          </cell>
          <cell r="C297" t="str">
            <v>I_000-55-1-03.13-1647</v>
          </cell>
        </row>
        <row r="298">
          <cell r="B298" t="str">
            <v>Техническое перевооружение ПС 35/6 кВ «7У» с заменой КРУН 6 кВ (16 ячеек), МВ 35 кВ на ВВ 35 кВ (3 шт.) в МО ГО «Усинск»</v>
          </cell>
          <cell r="C298" t="str">
            <v>I_000-52-1-03.21-0963</v>
          </cell>
        </row>
        <row r="299">
          <cell r="B299" t="str">
            <v>Техническое перевооружение ПС 35/6 кВ «15У» с заменой КРУН 6 кВ (17 ячеек), МВ 35 кВ на ВВ 35 кВ (3 шт.) в МО ГО «Усинск»</v>
          </cell>
          <cell r="C299" t="str">
            <v>I_000-52-1-03.21-0962</v>
          </cell>
        </row>
        <row r="300">
          <cell r="B300" t="str">
            <v>Техническое перевооружение ПС 110/10 кВ «Сторожевск» в части замены МВ 10 кВ на ВВ 10 кВ (9 компл.) в с. Сторожевск в Корткеросском районе</v>
          </cell>
          <cell r="C300" t="str">
            <v>I_005-55-1-03.13-1644</v>
          </cell>
        </row>
        <row r="301">
          <cell r="B301" t="str">
            <v>Техническое перевооружение ПС 35/10/6 кВ "Юбилейная": замена МВ 35 кВ на ВВ (ВЭС)(2 шт.)</v>
          </cell>
          <cell r="C301" t="str">
            <v>I_005-51-1-03.21-0955</v>
          </cell>
        </row>
        <row r="302">
          <cell r="B302" t="str">
            <v>Техническое перевооружение ПС 35/6 кВ "Интинская": замена МВ 35 кВ на ВВ (ВЭС) (2 шт.)</v>
          </cell>
          <cell r="C302" t="str">
            <v>I_005-51-1-03.21-0957</v>
          </cell>
        </row>
        <row r="303">
          <cell r="B303" t="str">
            <v>Техническое перевооружение РП 10 кВ № 6 с заменой существующих ячеек КСО (20 шт.) и установкой новых ячеек КСО (4 шт.) в г. Усинск</v>
          </cell>
          <cell r="C303" t="str">
            <v>I_000-52-1-03.31-1041</v>
          </cell>
        </row>
        <row r="304">
          <cell r="B304" t="str">
            <v>Техническое перевооружение РП 10/0,4 кВ №4 с заменой существующих камер КСО (20 шт.) в г. Сыктывкаре</v>
          </cell>
          <cell r="C304" t="str">
            <v>I_000-55-1-03.31-1888</v>
          </cell>
        </row>
        <row r="305">
          <cell r="B305" t="str">
            <v>Техническое перевооружение РП 10/0,4 кВ №6 с заменой существующих камер КСО (20 шт.) с установкой дополнительной камеры КСО (1 шт.) в г. Сыктывкаре</v>
          </cell>
          <cell r="C305" t="str">
            <v>I_000-55-1-03.31-1889</v>
          </cell>
        </row>
        <row r="306">
          <cell r="B306" t="str">
            <v>Техническое перевооружение ПС 110/10 кВ Зеленец в части замены силового трансформатора Т-2 ТДН-1х10 МВА в с. Зеленец Сыктывдинского района</v>
          </cell>
          <cell r="C306" t="str">
            <v>I_000-55-1-03.13-1654</v>
          </cell>
        </row>
        <row r="307">
          <cell r="B307" t="str">
            <v>Техническое перевооружение ПС 110/10 кВ «Объячево» в части замены силового трансформатора Т-2 1х6,3 МВА на 1х6,3 МВА в с. Объячево Прилузского района</v>
          </cell>
          <cell r="C307" t="str">
            <v>I_000-55-1-03.13-1653</v>
          </cell>
        </row>
        <row r="308">
          <cell r="B308" t="str">
            <v>Техническое перевооружение ПС 110/10 кВ «Човью» в части замены силового трансформатора Т-1 ТДН-1х16 МВА на ТДН-1х16 МВА в м. Човью г. Сыктывкара</v>
          </cell>
          <cell r="C308" t="str">
            <v>I_000-55-1-03.13-1651</v>
          </cell>
        </row>
        <row r="309">
          <cell r="B309" t="str">
            <v>Техническое перевооружение ПС 110/10 кВ «Корткерос» в части замены силового трансформатора Т-1 1х6,3 МВА на 1х6,3 МВА в с. Корткерос Корткеросского района</v>
          </cell>
          <cell r="C309" t="str">
            <v>I_000-55-1-03.13-1652</v>
          </cell>
        </row>
        <row r="310">
          <cell r="B310" t="str">
            <v>Техническое перевооружение ПС 110/35/6 кВ "Вой-Вож": замена силового трансформатора Т-1 1х10 МВА на 1х10 МВА</v>
          </cell>
          <cell r="C310" t="str">
            <v>I_000-54-1-03.13-0662</v>
          </cell>
        </row>
        <row r="311">
          <cell r="B311" t="str">
            <v>Техническое перевооружение ПС 110/6 кВ "Ванью": замена силового трансформатора Т-2 1х3,2 МВА на 1х3,2 МВА</v>
          </cell>
          <cell r="C311" t="str">
            <v>I_000-54-1-03.13-0663</v>
          </cell>
        </row>
        <row r="312">
          <cell r="B312" t="str">
            <v>Техническое перевооружение ПС 110/35/6 кВ "Н.Одес": замена силового трансформатора Т-1 1x10 МВА на 1x10 МВА</v>
          </cell>
          <cell r="C312" t="str">
            <v>I_000-54-1-03.13-0664</v>
          </cell>
        </row>
        <row r="313">
          <cell r="B313" t="str">
            <v>Техническое перевооружение ПС 110/35/10 кВ «Лемью»: с заменой трансформаторов 110/35/10 кВ 2x6.3 МВА на трансформаторы 110/10 кВ 2x6,3 МВА</v>
          </cell>
          <cell r="C313" t="str">
            <v>I_000-52-1-03.13-0219</v>
          </cell>
        </row>
        <row r="314">
          <cell r="B314" t="str">
            <v>Техническое перевооружение ПС 110/10 кВ «Чикшино»: с заменой трансформаторов 110/10 кВ 2х10 МВА на 2х10 МВА</v>
          </cell>
          <cell r="C314" t="str">
            <v>I_000-52-1-03.13-0220</v>
          </cell>
        </row>
        <row r="315">
          <cell r="B315" t="str">
            <v>Техническое перевооружение ПС 110/10 кВ «Городская» с заменой МВ 110 кВ на ЭВ 110 кВ (3 шт.), установка трансформаторов тока ТОГФ 110 кВ (12 шт.) в МР "Печора"</v>
          </cell>
          <cell r="C315" t="str">
            <v>I_005-52-1-03.13-0216</v>
          </cell>
        </row>
        <row r="316">
          <cell r="B316" t="str">
            <v>Техническое перевооружение ПС 110/10 кВ «Каджером» с заменой МВ 110 кВ на ЭВ 110 кВ (3 шт.), установка трансформаторов тока ТОГФ 110 кВ (12 шт.) в МР "Печора"</v>
          </cell>
          <cell r="C316" t="str">
            <v>I_005-52-1-03.13-0217</v>
          </cell>
        </row>
        <row r="317">
          <cell r="B317" t="str">
            <v>Техническое перевооружение ПС 110/10 кВ "Березовка" с заменой ОД и КЗ 110 кВ на элегазовые выключатели (2 компл.) в МР "Печора"</v>
          </cell>
          <cell r="C317" t="str">
            <v>I_005-52-1-03.13-0218</v>
          </cell>
        </row>
        <row r="318">
          <cell r="B318" t="str">
            <v>Техническое перевооружение ПС 110/35/6 кВ "Пашня": замена ОД 110 кВ на элегазовые выключатели 110 кВ (2 компл.) в п. Нефтепечорск Сосногорского района Республики Коми</v>
          </cell>
          <cell r="C318" t="str">
            <v>I_005-54-1-03.13-0665</v>
          </cell>
        </row>
        <row r="319">
          <cell r="B319" t="str">
            <v>Техническое перевооружение ПС 35/6 кВ «2В» с заменой трансформаторов 35/6 кВ 2х6,3 МВА на трансформаторы 35/6 кВ 2х1 МВА в МО ГО "Усинск"</v>
          </cell>
          <cell r="C319" t="str">
            <v>I_000-52-1-03.21-0965</v>
          </cell>
        </row>
        <row r="320">
          <cell r="B320" t="str">
            <v>Техническое перевооружение ПС 35/6 кВ «3В» с заменой трансформаторов 35/6 кВ 2х6,3 МВА на трансформаторы 35/6 кВ 2х1 МВА в МО ГО "Усинск"</v>
          </cell>
          <cell r="C320" t="str">
            <v>I_000-52-1-03.21-0966</v>
          </cell>
        </row>
        <row r="321">
          <cell r="B321" t="str">
            <v>Техническое перевооружение ПС 35/6 кВ «4В» с заменой трансформаторов 35/6 кВ 2х6,3 МВА на трансформаторы 35/6 кВ 2х1 МВА в МО ГО "Усинск"</v>
          </cell>
          <cell r="C321" t="str">
            <v>I_000-52-1-03.21-0967</v>
          </cell>
        </row>
        <row r="322">
          <cell r="B322" t="str">
            <v>Техническое перевооружение ПС 35/6 кВ «2У»: с заменой трансформаторов 35/6 кВ 2x6,3 МВА на 2x6,3 МВА</v>
          </cell>
          <cell r="C322" t="str">
            <v>I_000-52-1-03.21-0968</v>
          </cell>
        </row>
        <row r="323">
          <cell r="B323" t="str">
            <v>Техническое перевооружение ПС 35/6 кВ «12У»: с заменой трансформаторов 35/6 кВ 2x6,3 МВА на 2x6,3 МВА</v>
          </cell>
          <cell r="C323" t="str">
            <v>I_000-52-1-03.21-0969</v>
          </cell>
        </row>
        <row r="324">
          <cell r="B324" t="str">
            <v>Техническое перевооружение ПС 35/6 кВ «9У»: с заменой трансформаторов 35/6 кВ 2x6,3 МВА на 2x6,3 МВА</v>
          </cell>
          <cell r="C324" t="str">
            <v>I_000-52-1-03.21-0970</v>
          </cell>
        </row>
        <row r="325">
          <cell r="B325" t="str">
            <v>Техническое перевооружение ПС 35/6 кВ «8У»: с заменой трансформаторов 35/6 кВ 2x6,3 МВА на 2x6,3 МВА</v>
          </cell>
          <cell r="C325" t="str">
            <v>I_000-52-1-03.21-0971</v>
          </cell>
        </row>
        <row r="326">
          <cell r="B326" t="str">
            <v>Модернизация ПС 110/35/10 кВ "Городская" в части замены существующих систем компенсации емкостных токов однофазного замыкания на землю и организации заземления изолированной нейтрали (ЦЭС) (2 компл.)</v>
          </cell>
          <cell r="C326" t="str">
            <v>F_000-54-1-03.13-0010</v>
          </cell>
        </row>
        <row r="328">
          <cell r="B328" t="str">
            <v>Техническое перевооружение ПС 110/6,6/6,3 "Воргашорская" в части установки защит от дуговых замыканий в ячейках 6 кВ (58 шт.) в г. Воркута Республики Коми</v>
          </cell>
          <cell r="C328" t="str">
            <v>I_006-51-1-04.60-0010</v>
          </cell>
        </row>
        <row r="329">
          <cell r="B329" t="str">
            <v>Техническое перевооружение ПС 35/10/6 кВ «Железнодорожная» в части установки защит от дуговых замыканий ячеек 6 и 10 кВ (21 шт.) в г. Емва Княжпогостского района</v>
          </cell>
          <cell r="C329" t="str">
            <v>I_006-55-1-04.60-0009</v>
          </cell>
        </row>
        <row r="330">
          <cell r="B330" t="str">
            <v>Техническое перевооружение ПС 110/10 кВ "Койгородок" в части установки защит от дуговых замыканий ячеек 10 кВ (13 шт.) в с. Койгородок Койгородского района</v>
          </cell>
          <cell r="C330" t="str">
            <v>I_006-55-1-04.60-0010</v>
          </cell>
        </row>
        <row r="331">
          <cell r="B331" t="str">
            <v>Техническое перевооружение ПС 110/10 кВ "Усть-Вымь" в части установки защит от дуговых замыканий  ячеек 10 кВ (7 шт.) в с. Усть-Вымь Усть-Вымского района</v>
          </cell>
          <cell r="C331" t="str">
            <v>I_006-55-1-04.60-0011</v>
          </cell>
        </row>
        <row r="332">
          <cell r="B332" t="str">
            <v>Техническое перевооружение ПС 110/10 кВ «Помоздино» в части установки защит от дуговых замыканий в ячейках 10 кВ (10 шт.) в с. Помоздино Усть-Куломского района</v>
          </cell>
          <cell r="C332" t="str">
            <v>I_006-55-1-04.60-0012</v>
          </cell>
        </row>
        <row r="333">
          <cell r="B333" t="str">
            <v>Техническое перевооружение РП 10/0,4 кВ №26 в части установки защит от дуговых замыканий в ячейках 10 кВ (25 шт.) в г. Сыктывкар Республики Коми</v>
          </cell>
          <cell r="C333" t="str">
            <v>I_006-55-1-04.60-0013</v>
          </cell>
        </row>
        <row r="334">
          <cell r="B334" t="str">
            <v>Техническое перевооружение ПС 35/6 кВ «8В» в части установки защит от дуговых замыканий в ячейках 10 кВ (17 шт.) в Усинском районе Республики Коми</v>
          </cell>
          <cell r="C334" t="str">
            <v>I_006-52-1-04.60-0014</v>
          </cell>
        </row>
        <row r="335">
          <cell r="B335" t="str">
            <v>Техническое перевооружение ПС 35/6 кВ «2У» в части установки защит от дуговых замыканий в ячейках 10 кВ (17 шт.) Усинском районе Республики Коми</v>
          </cell>
          <cell r="C335" t="str">
            <v>I_006-52-1-04.60-0015</v>
          </cell>
        </row>
        <row r="336">
          <cell r="B336" t="str">
            <v>Техническое перевооружение ПС 35/6 кВ «6У» в части установки защит от дуговых замыканий в ячейках 10 кВ (19 шт.) в Усинском районе Республики Коми</v>
          </cell>
          <cell r="C336" t="str">
            <v>I_006-52-1-04.60-0016</v>
          </cell>
        </row>
        <row r="337">
          <cell r="B337" t="str">
            <v>Техническое перевооружение ячеек 10 кВ ПС 110/10 кВ «Зеленец» в части установки защит от дуговых замыканий (25 ячеек)</v>
          </cell>
          <cell r="C337" t="str">
            <v>F_000-55-1-04.60-0001</v>
          </cell>
        </row>
        <row r="338">
          <cell r="B338" t="str">
            <v>Техническое перевооружение ячеек 6-10 кВ ПС 35 кВ «Озерная» в части установки защит от дуговых замыканий (ЦЭС) (40 ячеек)</v>
          </cell>
          <cell r="C338" t="str">
            <v>F_000-54-1-04.60-0001</v>
          </cell>
        </row>
        <row r="339">
          <cell r="B339" t="str">
            <v>Техническое перевооружение ячеек 6-10 кВ ПС 35/6 кВ "Новая", ПС 110/10 кВ "Шахтерская" в части установки защит от дуговых замыканий (ВЭС) (2 компл.)</v>
          </cell>
          <cell r="C339" t="str">
            <v>F_000-51-1-04.60-0002</v>
          </cell>
        </row>
        <row r="340">
          <cell r="B340" t="str">
            <v>Модернизация ПС 220/35/6 кВ «КС УГПЗ», ВЛ 35 кВ №№ 35, 36 с установкой линейных порталов с разъединителями 35 кВ (2 шт.) в ГО "Усинск" Республики Коми</v>
          </cell>
          <cell r="C340" t="str">
            <v>G_000-52-1-03.11-0010</v>
          </cell>
        </row>
        <row r="341">
          <cell r="B341" t="str">
            <v>Техническое перевооружение ПС 110/10 кВ «Ижма» для присоединения ВЛ 110 кВ Лемью – Ижма (ВЛ-139) с заменой ОД КЗ на ЭВ 110 кВ (2 шт.), расширением РУ 110 кВ на ячейку 110 кВ (1 шт.), переустройством заходов ВЛ 110 кВ (0,278 км)</v>
          </cell>
          <cell r="C341" t="str">
            <v>I_000-54-1-03.13-0660</v>
          </cell>
        </row>
        <row r="342">
          <cell r="B342" t="str">
            <v>Техническое перевооружение КТП 10/0.4 кВ №185 с заменой корпуса КТП и силового трансформатора мощностью 250 кВА на 250 кВА в д. Бызовая МР «Печора»</v>
          </cell>
          <cell r="C342" t="str">
            <v>I_000-52-1-03.31-0963</v>
          </cell>
        </row>
        <row r="343">
          <cell r="B343" t="str">
            <v>Техническое перевооружение КТП 10/0.4 кВ №176 с заменой корпуса КТП и силового трансформатора мощностью 160 кВА на 160 кВА в д. Аранец МР «Печора»</v>
          </cell>
          <cell r="C343" t="str">
            <v>I_000-52-1-03.31-0964</v>
          </cell>
        </row>
        <row r="344">
          <cell r="B344" t="str">
            <v>Техническое перевооружение КТП 10/0.4 кВ №246 с заменой корпуса КТП и силового трансформатора мощностью 160 кВА на 160 кВА в д. Медвежская МР «Печора»</v>
          </cell>
          <cell r="C344" t="str">
            <v>I_000-52-1-03.31-0965</v>
          </cell>
        </row>
        <row r="345">
          <cell r="B345" t="str">
            <v>Техническое перевооружение КТП 10/0.4 кВ №26 с заменой корпуса КТП и силового трансформатора мощностью 63 кВА на 63 кВА в п. Каджером МР «Печора»</v>
          </cell>
          <cell r="C345" t="str">
            <v>I_000-52-1-03.31-0967</v>
          </cell>
        </row>
        <row r="346">
          <cell r="B346" t="str">
            <v>Техническое перевооружение КТП 10/0.4 кВ №43 с заменой корпуса КТП и силового трансформатора мощностью 160 кВА на 160 кВА в с. Захарвань МО ГО «Усинск»</v>
          </cell>
          <cell r="C346" t="str">
            <v>I_000-52-1-03.31-0970</v>
          </cell>
        </row>
        <row r="347">
          <cell r="B347" t="str">
            <v>Техническое перевооружение КТП 10/0.4 кВ №34 с заменой корпуса КТП и силового трансформатора мощностью 160 кВА на 160 кВА в п. Причал МР «Печора»</v>
          </cell>
          <cell r="C347" t="str">
            <v>I_000-52-1-03.31-0971</v>
          </cell>
        </row>
        <row r="348">
          <cell r="B348" t="str">
            <v>Техническое перевооружение КТП 10/0.4 кВ №42 с заменой корпуса КТП и силового трансформатора мощностью 250 кВА на 250 кВА в с. Захарвань МО ГО «Усинск»</v>
          </cell>
          <cell r="C348" t="str">
            <v>I_000-52-1-03.31-0973</v>
          </cell>
        </row>
        <row r="349">
          <cell r="B349" t="str">
            <v>Техническое перевооружение КТП 10/0.4 кВ №51 с заменой корпуса КТП и силового трансформатора мощностью 160 кВА на 160 кВА в с. Щельябож МО ГО «Усинск»</v>
          </cell>
          <cell r="C349" t="str">
            <v>I_000-52-1-03.31-0974</v>
          </cell>
        </row>
        <row r="350">
          <cell r="B350" t="str">
            <v>Техническое перевооружение КТП 10/0.4 кВ №50 с заменой корпуса КТП и силового трансформатора мощностью 250 кВА на 250 кВА в с. Щельябож МО ГО «Усинск»</v>
          </cell>
          <cell r="C350" t="str">
            <v>I_000-52-1-03.31-0975</v>
          </cell>
        </row>
        <row r="351">
          <cell r="B351" t="str">
            <v>Техническое перевооружение КТП 20/0.4 кВ №48 с заменой корпуса КТП и силового трансформатора мощностью 250 кВА на 250 кВА в с. Красный Яг МР «Печора»</v>
          </cell>
          <cell r="C351" t="str">
            <v>I_000-52-1-03.31-0976</v>
          </cell>
        </row>
        <row r="352">
          <cell r="B352" t="str">
            <v>Техническое перевооружение МТП 20/0.4 кВ №77 с заменой корпуса КТП и силового трансформатора мощностью 250 кВА на 250 кВА в п. Озёрный МР «Печора»</v>
          </cell>
          <cell r="C352" t="str">
            <v>I_000-52-1-03.31-0977</v>
          </cell>
        </row>
        <row r="353">
          <cell r="B353" t="str">
            <v>Техническое перевооружение КТП 20/0.4 кВ №78 с заменой корпуса КТП и силового трансформатора мощностью 400 кВА на 400 кВА в п. Озёрный МР «Печора»</v>
          </cell>
          <cell r="C353" t="str">
            <v>I_000-52-1-03.31-0978</v>
          </cell>
        </row>
        <row r="354">
          <cell r="B354" t="str">
            <v>Техническое перевооружение КТП 10/0.4 кВ №94 с заменой корпуса КТП и силового трансформатора мощностью 100 кВА на 100 кВА в п. Березовка МР «Печора»</v>
          </cell>
          <cell r="C354" t="str">
            <v>I_000-52-1-03.31-0979</v>
          </cell>
        </row>
        <row r="355">
          <cell r="B355" t="str">
            <v>Техническое перевооружение КТП 10/0.4 кВ №31 с заменой корпуса КТП и силового трансформатора мощностью 160 кВА на 160 кВА в п. Трубоседъельск МР «Печора»</v>
          </cell>
          <cell r="C355" t="str">
            <v>I_000-52-1-03.31-0980</v>
          </cell>
        </row>
        <row r="356">
          <cell r="B356" t="str">
            <v>Техническое перевооружение ПС 110/10 кВ "Айкино" с заменой ОД и КЗ 110 кВ на элегазовые выключатели 110 кВ (2 шт.), КРУН-10 кВ (19 ячеек) в с. Айкино Усть-Вымского района Республики Коми (ЮЭС)</v>
          </cell>
          <cell r="C356" t="str">
            <v>F_000-55-1-03.13-1151</v>
          </cell>
        </row>
        <row r="357">
          <cell r="B357" t="str">
            <v>Техническое перевооружение ПС 35/6 кВ «Советская»: замена МВ 35 кВ на ВВ (ВЭС) (2 шт)</v>
          </cell>
          <cell r="C357" t="str">
            <v>F_000-51-1-03.21-0645</v>
          </cell>
        </row>
        <row r="360">
          <cell r="B360" t="str">
            <v>Техническое перевооружение РП 10 кВ № 3 с заменой существующих ячеек (20 шт.) в г. Печора</v>
          </cell>
          <cell r="C360" t="str">
            <v>I_000-52-1-03.31-0985</v>
          </cell>
        </row>
        <row r="361">
          <cell r="B361" t="str">
            <v>Техническое перевооружение ПС 110/10 кВ «Визинга»: замена МВ 110 кВ ВЛ №192 на элегазовый выключатель 110 кВ в с. Визинга Сысольского района Республики Коми (ЮЭС)</v>
          </cell>
          <cell r="C361" t="str">
            <v>F_000-55-1-03.13-0018</v>
          </cell>
        </row>
        <row r="362">
          <cell r="B362" t="str">
            <v>Техническое перевооружение ПС 35/6 кВ «Советская» (ВЭС) (РЗА - 1 компл.)</v>
          </cell>
          <cell r="C362" t="str">
            <v>F_000-51-1-03.21-0947</v>
          </cell>
        </row>
        <row r="363">
          <cell r="B363" t="str">
            <v>Техническое перевооружение ПС 110/10 кВ «Соколовка» с установкой ЭВ 110 кВ (4 шт.), ТН 110 кВ (3 компл.), ТТ 110 кВ (5 компл.), разъединителей 110 кВ (14 шт.), ОПУ (1 шт.), ячеек 10 кВ (2 шт.), ТСН (2 шт.) в Сыктывдинском районе</v>
          </cell>
          <cell r="C363" t="str">
            <v>I_000-55-1-03.13-1639</v>
          </cell>
        </row>
        <row r="364">
          <cell r="B364" t="str">
            <v>Техническое перевооружение ПС 35/6 кВ "Усинская": замена МВ 35 кВ на ВВ (ВЭС) (2 шт)</v>
          </cell>
          <cell r="C364" t="str">
            <v>F_000-51-1-03.21-0643</v>
          </cell>
        </row>
        <row r="365">
          <cell r="B365" t="str">
            <v>Техническое перевооружение ПС 35/6 кВ "Усинская" (ВЭС) (выключатели 35 кВ - 2 шт.)</v>
          </cell>
          <cell r="C365" t="str">
            <v>F_000-51-1-03.21-0945</v>
          </cell>
        </row>
        <row r="366">
          <cell r="B366" t="str">
            <v>Техническое перевооружение ПС 110/10/6 кВ "ЦОФ": замена ОД и КЗ 110 кВ на элегазовые выключатели 110 кВ (2 шт.) г. Воркута Республика Коми</v>
          </cell>
          <cell r="C366" t="str">
            <v>I_005-51-1-03.13-0008</v>
          </cell>
        </row>
        <row r="367">
          <cell r="B367" t="str">
            <v>Техническое перевооружение ПС 110/35/6 кВ «Юнь-Яга»: замена МВ 35 кВ на ВВ (3 шт.)</v>
          </cell>
          <cell r="C367" t="str">
            <v>I_005-51-1-03.13-0009</v>
          </cell>
        </row>
        <row r="368">
          <cell r="B368" t="str">
            <v>Техническое перевооружение ПС 110/6,6/6,3 кВ «Воргашорская»: замена ОД и КЗ 110 кВ на элегазовые выключатели 110 кВ (2 шт.) г. Воркута Республика Коми</v>
          </cell>
          <cell r="C368" t="str">
            <v>I_005-51-1-03.13-0007</v>
          </cell>
        </row>
        <row r="369">
          <cell r="B369" t="str">
            <v>Техническое перевооружение ПС 110/6,6/6,3 кВ "Вент. ствол №4 ш. Воркутинская": замена ОД и КЗ 110 кВ на элегазовые выключатели 110 кВ (2 шт.) г. Воркута Республика Коми</v>
          </cell>
          <cell r="C369" t="str">
            <v>I_005-51-1-03.13-0010</v>
          </cell>
        </row>
        <row r="370">
          <cell r="B370" t="str">
            <v>Техническое перевооружение ПС 110/10 кВ "Шахтерская": замена ОД и КЗ 110 кВ на элегазовые выключатели 110 кВ (2 шт.) г. Воркута Республика Коми</v>
          </cell>
          <cell r="C370" t="str">
            <v>I_005-51-1-03.13-0012</v>
          </cell>
        </row>
        <row r="371">
          <cell r="B371" t="str">
            <v>Модернизация РП 10 кВ «Югыд-Яг» c установкой ПУС 3 шт. в п. Югыд-Яг Усть-Куломского района</v>
          </cell>
          <cell r="C371" t="str">
            <v>I_000-55-1-03.31-1881</v>
          </cell>
        </row>
        <row r="372">
          <cell r="B372" t="str">
            <v>Техническое перевооружение ТП 20/0,4 кВ №55 в пгт. Приуральское МР «Печора» (ПЭС) (замена ТП 20/0,4 кВ 2х0,63 МВА на КТП 20/0,4 кВ 2х0,63 МВА)</v>
          </cell>
          <cell r="C372" t="str">
            <v>I_000-52-1-03.31-1042</v>
          </cell>
        </row>
        <row r="373">
          <cell r="B373" t="str">
            <v>Модернизация ПС 220/35/6 кВ «Промысловая»: установка ШУОТ (1 шт.) в МО ГО "Усинск"</v>
          </cell>
          <cell r="C373" t="str">
            <v>I_000-52-1-04.60-0003</v>
          </cell>
        </row>
        <row r="374">
          <cell r="B374" t="str">
            <v>Модернизация ПС 110/10 кВ "Ижма", ПС 110/10 кВ "Щельяюр", ПС 110/20/10 кВ "Усть-Цильма", ПС 110/10 кВ "Замежная", ПС 110/20/10 кВ "Синегорье" с установкой батарей статических конденсаторов на шинах 10 кВ (ЦЭС) (5 комплексов)</v>
          </cell>
          <cell r="C374" t="str">
            <v>F_000-54-1-03.13-0028</v>
          </cell>
        </row>
        <row r="375">
          <cell r="B375" t="str">
            <v>Техническое перевооружение ТП 10/0,4 кВ №49 в пгт. Путеец (ПЭС) (замена КТП 10/0,4 кВ 1х0,315 МВА и 1х0,25 МВА на КТП 10/0,4 кВ 2х0,1 МВА)</v>
          </cell>
          <cell r="C375" t="str">
            <v>I_000-52-1-03.31-1033</v>
          </cell>
        </row>
        <row r="378">
          <cell r="B378" t="str">
            <v>Техническое перевооружение ПС 110/10 кВ "Пыелдино" в части установки защит от дуговых замыканий ячеек 10 кВ (7 шт.) в п. Пыелдино Сысольского района</v>
          </cell>
          <cell r="C378" t="str">
            <v>J_006-55-1-04.60-0028</v>
          </cell>
        </row>
        <row r="379">
          <cell r="B379" t="str">
            <v>Техническое перевооружение ПС 110/10 кВ «Ижма» в части установки защит от дуговых замыканий в ячейках 10 кВ (21 шт.) в с. Ижма Республики Коми</v>
          </cell>
          <cell r="C379" t="str">
            <v>J_006-54-1-04.60-0006</v>
          </cell>
        </row>
        <row r="380">
          <cell r="B380" t="str">
            <v>Техническое перевооружение ПС 110/10кВ «ЖБИ» в части замены системы постоянного оперативного тока в г.Печора (ШУОТ - 1 комплект)</v>
          </cell>
          <cell r="C380" t="str">
            <v>J_000-52-1-04.60-0031</v>
          </cell>
        </row>
        <row r="381">
          <cell r="B381" t="str">
            <v>Техническое перевооружение ПС 110/10 кВ «Мордино» в части установки защит от дуговых замыканий в ячейках 10 кВ (12 шт.) в с. Мордино Республики Коми</v>
          </cell>
          <cell r="C381" t="str">
            <v>J_006-55-1-04.60-0031</v>
          </cell>
        </row>
        <row r="456">
          <cell r="B456" t="str">
            <v>Реконструкция, модернизация, техническое перевооружение линий электропередачи, всего, в том числе:</v>
          </cell>
          <cell r="C456" t="str">
            <v>Г</v>
          </cell>
        </row>
        <row r="457">
          <cell r="B457" t="str">
            <v>Реконструкция линий электропередачи, всего, в том числе:</v>
          </cell>
          <cell r="C457" t="str">
            <v>Г</v>
          </cell>
        </row>
        <row r="458">
          <cell r="B458" t="str">
            <v>Реконструкция ВЛ 110 кВ №163/3 "Вой-Вож - Помоздино" в части расширения просеки в Троицко-Печорском и Усть-Куломском районах Республики Коми в объеме 65,46 га (ЦЭС)</v>
          </cell>
          <cell r="C458" t="str">
            <v>F_000-54-1-01.12-0663</v>
          </cell>
        </row>
        <row r="459">
          <cell r="B459" t="str">
            <v>Реконструкция ВЛ 110 кВ №152/151 СТЭЦ - ПС Н.Одес в части расширения просеки в объеме 23,205 га (ЦЭС)</v>
          </cell>
          <cell r="C459" t="str">
            <v>F_000-54-1-01.12-0667</v>
          </cell>
        </row>
        <row r="460">
          <cell r="B460" t="str">
            <v>Реконструкция ВЛ 110 кВ №163, №166 на переходе через реку Сысола протяженностью 1,7 км (ЮЭС)</v>
          </cell>
          <cell r="C460" t="str">
            <v>F_000-55-1-01.12-0300</v>
          </cell>
        </row>
        <row r="461">
          <cell r="B461" t="str">
            <v>Реконструкция ВЛ 110 кВ №165, №166 ПС "Пашня" - ПС "Вуктыл-1,2" в Вуктыльском районе Республики Коми протяженностью 31,5 км (ЦЭС)</v>
          </cell>
          <cell r="C461" t="str">
            <v>G_000-54-1-01.12-0671</v>
          </cell>
        </row>
        <row r="462">
          <cell r="B462" t="str">
            <v>Реконструкция ВЛ 35 кВ №10 «ВТЭЦ-2 - ПС Октябрьская": перевод участка ВЛ протяженностью 1,8 км в одноцепное исполнение (ВЭС)</v>
          </cell>
          <cell r="C462" t="str">
            <v>F_000-51-1-01.21-0001</v>
          </cell>
        </row>
        <row r="463">
          <cell r="B463" t="str">
            <v>Реконструкция ВЛ 35 кВ №34 «ПС "Н.Омра" - ПС "Троицк" в районе Троицко-Печорского лесхоза» в части расширения просек в объеме 26,78 га (ЦЭС)</v>
          </cell>
          <cell r="C463" t="str">
            <v>F_000-54-1-01.21-0512</v>
          </cell>
        </row>
        <row r="464">
          <cell r="B464" t="str">
            <v>Реконструкция ВЛ 35 кВ №33 на участке опор 1-225 и 225/1-225/8 отпайка на ПС «Войвож» в части расширения просек в объеме 64,26 га (ЦЭС)</v>
          </cell>
          <cell r="C464" t="str">
            <v>F_000-54-1-01.21-0310</v>
          </cell>
        </row>
        <row r="465">
          <cell r="B465" t="str">
            <v>Реконструкция двухцепной ВЛ 10 кВ «ПС 110/10 кВ «Сосновка» - РП 10 кВ №600» протяженностью 1,1 км с сооружением двух кабельных заходов 10 кВ от яч.№15 и №20 ПС 110/10 кВ «Сосновка» до первых опор ВЛ 10 кВ «ПС 110/10 кВ «Сосновка» - РП 10 кВ №600» общей протяженностью 0,152 км</v>
          </cell>
          <cell r="C465" t="str">
            <v>F_000-54-1-01.32-0187</v>
          </cell>
        </row>
        <row r="466">
          <cell r="B466" t="str">
            <v>Реконструкция ВЛ 20 кВ №8: замена провода на участке Кожва - Соколово, замена опор на участке Родионово - Усть-Лыжа протяженностью 34,75 км (ПЭС)</v>
          </cell>
          <cell r="C466" t="str">
            <v>F_000-52-1-01.31-0033</v>
          </cell>
        </row>
        <row r="467">
          <cell r="B467" t="str">
            <v>Реконструкция ВЛ 10 кВ яч.19Д ПС 110/10 кВ "Айкино" в Усть-Вымском районе с переводом провода на СИП (ЮЭС) (8,97 км)</v>
          </cell>
          <cell r="C467" t="str">
            <v>F_000-55-1-01.32-1214</v>
          </cell>
        </row>
        <row r="468">
          <cell r="B468" t="str">
            <v>Реконструкция ВЛ 10 кВ яч.123Д ПС 220/110/10 кВ "Микунь" в Усть-Вымском районе с переводом провода на СИП (ЮЭС) (4,03 км)</v>
          </cell>
          <cell r="C468" t="str">
            <v>F_000-55-1-01.32-1217</v>
          </cell>
        </row>
        <row r="469">
          <cell r="B469" t="str">
            <v>Реконструкция ВЛ 10 кВ яч.14Д ПС 110/10 кВ «Визинга» в Сысольском районе с переводом на провод СИП (ЮЭС) (19,29 км)</v>
          </cell>
          <cell r="C469" t="str">
            <v>F_000-55-1-01.32-1218</v>
          </cell>
        </row>
        <row r="470">
          <cell r="B470" t="str">
            <v>Реконструкция ВЛ 10 кВ яч.517Д ПС 110/10 кВ «Зеленец» в Сыктывдинском районе с переводом на провод СИП протяженностью 1,95 км (ЮЭС)</v>
          </cell>
          <cell r="C470" t="str">
            <v>F_000-55-1-01.32-1222</v>
          </cell>
        </row>
        <row r="471">
          <cell r="B471" t="str">
            <v>Реконструкция ВЛ 10 кВ яч.4Д ПС 110/10 кВ «Часово» в Сыктывдинском районе с переводом на провод СИП (ЮЭС) (3,37 км)</v>
          </cell>
          <cell r="C471" t="str">
            <v>F_000-55-1-01.32-1226</v>
          </cell>
        </row>
        <row r="472">
          <cell r="B472" t="str">
            <v>Реконструкция ВЛ 10 кВ яч.6Д ПС 110/10 кВ «Койгородок» в Койгородском районе с переводом на провод СИП (ЮЭС) (4,64 км)</v>
          </cell>
          <cell r="C472" t="str">
            <v>F_000-55-1-01.32-1228</v>
          </cell>
        </row>
        <row r="473">
          <cell r="B473" t="str">
            <v>Реконструкция ВЛ 10 кВ от ПС 110/35/10 кВ «КС-10» яч.22 - «Свалка» КТП-13 с заменой неизолированного провода на СИП (ЦЭС) (3,343 км)</v>
          </cell>
          <cell r="C473" t="str">
            <v>F_000-54-1-01.32-0202</v>
          </cell>
        </row>
        <row r="474">
          <cell r="B474" t="str">
            <v>Реконструкция ВЛ 10 кВ яч.11Д ПС 110/10 кВ «Усть-Нем» в Усть-Куломском районе с переводом на провод СИП (ЮЭС) (10,339 км)</v>
          </cell>
          <cell r="C474" t="str">
            <v>F_000-55-1-01.32-1229</v>
          </cell>
        </row>
        <row r="475">
          <cell r="B475" t="str">
            <v>Реконструкция ВЛ 10 кВ яч.8Д ПС 110/10 кВ «Усть-Вымь» в Усть-Вымском районе с переводом на провод СИП протяженностью 1,2 км (ЮЭС)</v>
          </cell>
          <cell r="C475" t="str">
            <v>F_000-55-1-01.32-1230</v>
          </cell>
        </row>
        <row r="476">
          <cell r="B476" t="str">
            <v>Реконструкция ВЛ 6 кВ от ПС 110/35/6 кВ «Ветлосян» яч.10,21 - ТП-75 яч.2 с заменой неизолированного провода на СИП протяженностью 1,995 км (ЦЭС)</v>
          </cell>
          <cell r="C476" t="str">
            <v>F_000-54-1-01.33-0206</v>
          </cell>
        </row>
        <row r="477">
          <cell r="B477" t="str">
            <v>Реконструкция ВЛ 10 кВ от РП-914 яч.6 п. Троицко-Печорск с заменой неизолированного провода на СИП протяженностью 2,295 км (ЦЭС)</v>
          </cell>
          <cell r="C477" t="str">
            <v>F_000-54-1-01.32-0211</v>
          </cell>
        </row>
        <row r="478">
          <cell r="B478" t="str">
            <v>Реконструкция ВЛ 10 кВ яч.4Д ПС 110/10 кВ «Куратово» в Сысольском районе с переводом на провод СИП (ЮЭС)(12,441 км)</v>
          </cell>
          <cell r="C478" t="str">
            <v>F_000-55-1-01.32-1231</v>
          </cell>
        </row>
        <row r="479">
          <cell r="B479" t="str">
            <v>Реконструкция ВЛ 10 кВ яч.10Д ПС 110/10 кВ «Усть-Кулом» в Усть-Куломском районе с переводом на провод СИП (ЮЭС) (11,424 км)</v>
          </cell>
          <cell r="C479" t="str">
            <v>F_000-55-1-01.32-1232</v>
          </cell>
        </row>
        <row r="481">
          <cell r="B481" t="str">
            <v>Реконструкция ВЛ 10 кВ от ПС 110/10 кВ "Каджером" яч. № 19 в Печорском районе с заменой неизолированного провода на СИП протяженностью 14 км (ПЭС)</v>
          </cell>
          <cell r="C481" t="str">
            <v>F_000-52-1-01.32-0020</v>
          </cell>
        </row>
        <row r="482">
          <cell r="B482" t="str">
            <v>Реконструкция ВЛ 20 кВ №8 от ПС 110/20/10 кВ "Кожва", установка КТП 400 кВА, АДЭС 400 кВт в с. Усть-Лыжа в Усинском районе (ПЭС) (ВЛ 20 кВ - 0,008 км; КЛ 0,4 кВ - 0,05 км)</v>
          </cell>
          <cell r="C482" t="str">
            <v>F_000-52-1-01.31-0034</v>
          </cell>
        </row>
        <row r="483">
          <cell r="B483" t="str">
            <v>Реконструкция ВЛ 20 кВ "ПС КС-10 - ПС Кедва" протяженностью 47,8 км (ЦЭС)</v>
          </cell>
          <cell r="C483" t="str">
            <v>F_000-54-1-01.31-0001</v>
          </cell>
        </row>
        <row r="484">
          <cell r="B484" t="str">
            <v>Реконструкция ВЛ 10 кВ от яч.№№6, 4 ПС 110/20/10 кВ «Синегорье» с заменой неизолированного провода на СИП протяженностью 12,82 км (ЦЭС)</v>
          </cell>
          <cell r="C484" t="str">
            <v>F_000-54-1-01.32-0009</v>
          </cell>
        </row>
        <row r="485">
          <cell r="B485" t="str">
            <v>Реконструкция ВЛ 10 кВ от яч.№6 ПС 110/20/10 кВ «Синегорье» с заменой неизолированного провода на СИП протяженностью 10,82 км (ЦЭС)</v>
          </cell>
          <cell r="C485" t="str">
            <v>I_007-54-1-01.32-0498</v>
          </cell>
        </row>
        <row r="486">
          <cell r="B486" t="str">
            <v>Реконструкция ВЛ 10 кВ от яч.№4 ПС 110/20/10 кВ «Синегорье» с заменой неизолированного провода на СИП протяженностью 2,0 км (ЦЭС)</v>
          </cell>
          <cell r="C486" t="str">
            <v>I_007-54-1-01.32-0499</v>
          </cell>
        </row>
        <row r="487">
          <cell r="B487" t="str">
            <v>Реконструкция ВЛ 10 кВ от яч.№4 ПС 110/10 кВ «Щельяюр» с заменой неизолированного провода на СИП протяженностью 4,23 км (ЦЭС)</v>
          </cell>
          <cell r="C487" t="str">
            <v>F_000-54-1-01.32-0010</v>
          </cell>
        </row>
        <row r="488">
          <cell r="B488" t="str">
            <v>Реконструкция ВЛ 10 кВ от яч.№12 ПС 110/10 кВ "Сосновка" с заменой неизолированного провода на СИП протяженностью 1,8 км (ЦЭС)</v>
          </cell>
          <cell r="C488" t="str">
            <v>F_000-54-1-01.32-0011</v>
          </cell>
        </row>
        <row r="489">
          <cell r="B489" t="str">
            <v>Реконструкция ВЛ 10 кВ от яч.№4 ПС 110/35/10 кВ "Троицк" с заменой неизолированного провода на СИП протяженностью 14,14 км (ЦЭС)</v>
          </cell>
          <cell r="C489" t="str">
            <v>F_000-54-1-01.32-0012</v>
          </cell>
        </row>
        <row r="490">
          <cell r="B490" t="str">
            <v>Реконструкция ВЛ 10 кВ от яч.№1 ПС 20/10 кВ "Кедва" с заменой неизолированного провода на СИП протяженностью 5,81 км (ЦЭС)</v>
          </cell>
          <cell r="C490" t="str">
            <v>F_000-54-1-01.32-0013</v>
          </cell>
        </row>
        <row r="491">
          <cell r="B491" t="str">
            <v>Реконструкция ВЛ 10 кВ от яч.№19 ПС 110/10 кВ "Ижма" с заменой неизолированного провода на СИП (ЦЭС) (5,71 км)</v>
          </cell>
          <cell r="C491" t="str">
            <v>F_000-54-1-01.32-0014</v>
          </cell>
        </row>
        <row r="492">
          <cell r="B492" t="str">
            <v>Реконструкция ВЛ 10 кВ от яч.№5 РП 10 кВ "Митрофан" с заменой неизолированного провода на СИП протяженностью 12,53 км (ЦЭС)</v>
          </cell>
          <cell r="C492" t="str">
            <v>F_000-54-1-01.32-0015</v>
          </cell>
        </row>
        <row r="493">
          <cell r="B493" t="str">
            <v>Реконструкция ВЛ 10 кВ от яч.№11 ПС 35/10 кВ "Геолог" с заменой неизолированного провода на СИП протяженностью 2,94 км (ЦЭС)</v>
          </cell>
          <cell r="C493" t="str">
            <v>F_000-54-1-01.32-0016</v>
          </cell>
        </row>
        <row r="494">
          <cell r="B494" t="str">
            <v>Реконструкция ВЛ 10 кВ от яч.№1 ПС 35/10 кВ «Комсомольская» с заменой неизолированного провода на СИП (ЦЭС) (8,179 км)</v>
          </cell>
          <cell r="C494" t="str">
            <v>F_000-54-1-01.32-0017</v>
          </cell>
        </row>
        <row r="495">
          <cell r="B495" t="str">
            <v>Реконструкция ВЛ 10 кВ от яч.№11 ПС 110/10 кВ "Ижма" с заменой неизолированного провода на СИП протяженностью 2,1 км (ЦЭС)</v>
          </cell>
          <cell r="C495" t="str">
            <v>F_000-54-1-01.32-0018</v>
          </cell>
        </row>
        <row r="496">
          <cell r="B496" t="str">
            <v>Реконструкция ВЛ 10 кВ яч.9Д и яч.10Д ПС 110/10 кВ «Пажга» с заменой неизолированного провода на СИП (ЮЭС) (10,032 км)</v>
          </cell>
          <cell r="C496" t="str">
            <v>F_000-55-1-01.32-0054</v>
          </cell>
        </row>
        <row r="497">
          <cell r="B497" t="str">
            <v>Реконструкция ВЛ 10 кВ яч.8Д и яч.13Д ПС 110/10 кВ "Объячево" с заменой неизолированного провода на СИП (ЮЭС) (25,662 км)</v>
          </cell>
          <cell r="C497" t="str">
            <v>F_000-55-1-01.32-0055</v>
          </cell>
        </row>
        <row r="498">
          <cell r="B498" t="str">
            <v>Реконструкция ВЛ 10 кВ яч.5Д ПС 110/10 кВ "Мордино" с заменой неизолированного провода на СИП протяженностью 7,3 км (ЮЭС)</v>
          </cell>
          <cell r="C498" t="str">
            <v>F_000-55-1-01.32-0056</v>
          </cell>
        </row>
        <row r="499">
          <cell r="B499" t="str">
            <v>Реконструкция ВЛ 10 кВ яч.14Д ПС 110/10 кВ "Корткерос" с заменой неизолированного провода на СИП протяженностью 10,2 км и установкой реклоузера (ЮЭС)</v>
          </cell>
          <cell r="C499" t="str">
            <v>F_000-55-1-01.32-0057</v>
          </cell>
        </row>
        <row r="500">
          <cell r="B500" t="str">
            <v>Реконструкция ВЛ 10 кВ яч.10Д ПС 35/10 кВ "Кослан" с заменой неизолированного провода на СИП протяженностью 17,614 км и установкой СТП 40 кВА</v>
          </cell>
          <cell r="C500" t="str">
            <v>F_000-55-1-01.32-0059</v>
          </cell>
        </row>
        <row r="501">
          <cell r="B501" t="str">
            <v>Реконструкция ВЛ 10 кВ яч.1Д ПС 110/10 кВ "Ношуль" с заменой неизолированного провода на СИП протяженностью 13,8 км (ЮЭС)</v>
          </cell>
          <cell r="C501" t="str">
            <v>F_000-55-1-01.32-0060</v>
          </cell>
        </row>
        <row r="502">
          <cell r="B502" t="str">
            <v>Реконструкция ВЛ 10 кВ яч.3Д ПС 35/10 кВ "Онежье" с заменой неизолированного провода на СИП протяженностью 14,4 км (ЮЭС)</v>
          </cell>
          <cell r="C502" t="str">
            <v>F_000-55-1-01.32-0061</v>
          </cell>
        </row>
        <row r="503">
          <cell r="B503" t="str">
            <v>Реконструкция ВЛ 10 кВ "ПС 110/10 Южная яч.313 - ТП №163 - ТП №334 - РП №19, яч.10" с заменой неизолированного провода на СИП протяженностью 4,8 км (СЭС)</v>
          </cell>
          <cell r="C503" t="str">
            <v>F_000-53-1-01.32-0057</v>
          </cell>
        </row>
        <row r="504">
          <cell r="B504" t="str">
            <v>Реконструкция ВЛ 10 кВ "ПС 110/10 Южная яч.356 - ТП №334 - ТП №193" с заменой неизолированного провода на СИП протяженностью 4,5 км (СЭС)</v>
          </cell>
          <cell r="C504" t="str">
            <v>F_000-53-1-01.32-0058</v>
          </cell>
        </row>
        <row r="505">
          <cell r="B505" t="str">
            <v>Реконструкция ВЛ 6 кВ "ЦРП №4 яч.2 - КТП №17 - КТП №605 - КТП №606 - КТП №13" с заменой неизолированного провода на СИП (СЭС) (ВЛ 6 кВ - 9,486 км)</v>
          </cell>
          <cell r="C505" t="str">
            <v>F_000-53-1-01.33-0106</v>
          </cell>
        </row>
        <row r="506">
          <cell r="B506" t="str">
            <v>Реконструкция ВЛ 10 кВ "ПС 110/10 кВ "Орбита" - РП № 8", КЛ 10 кВ "ПС 110/10 кВ "Орбита" - РП № 8" с переводом в двухцепное исполнение (СЭС) (ВЛ 10 кВ - 2,731 км, КЛ 10 кВ - 0,422 км)</v>
          </cell>
          <cell r="C506" t="str">
            <v>F_000-53-1-01.32-0061</v>
          </cell>
        </row>
        <row r="507">
          <cell r="B507" t="str">
            <v>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17,669 км в МР «Печора»</v>
          </cell>
          <cell r="C507" t="str">
            <v>I_000-52-1-01.31-0035</v>
          </cell>
        </row>
        <row r="508">
          <cell r="B508" t="str">
            <v>Реконструкция ВЛ 20 кВ №3 от ТП №46 в п. Красный Яг до ТП №50 в п. Кедровый Шор с центром питания от ПС 110/20/10 кВ «Кожва» с заменой неизолированного провода на СИП протяженностью 21,438 км в МР «Печора»</v>
          </cell>
          <cell r="C508" t="str">
            <v>I_000-52-0-01.31-0001</v>
          </cell>
        </row>
        <row r="509">
          <cell r="B509" t="str">
            <v>Реконструкция ВЛ 10 кВ яч.15Д ПС 35/10 кВ «Кослан» с заменой неизолированного провода на СИП протяженностью 5,326 км в Удорском районе</v>
          </cell>
          <cell r="C509" t="str">
            <v>I_007-55-1-01.32-1920</v>
          </cell>
        </row>
        <row r="510">
          <cell r="B510" t="str">
            <v>Реконструкция ВЛ 10 кВ яч.37Д ПС 110/35/10 кВ «Усогорск» с заменой неизолированного провода на СИП протяженностью 16,585 км в Удорском районе</v>
          </cell>
          <cell r="C510" t="str">
            <v>I_007-55-1-01.32-1919</v>
          </cell>
        </row>
        <row r="511">
          <cell r="B511" t="str">
            <v>Реконструкция ВЛ 10 кВ яч.4Д ПС 110/10 кВ «Подтыбок» с заменой неизолированного провода на СИП протяженностью 26,97 км в Корткеросском районе</v>
          </cell>
          <cell r="C511" t="str">
            <v>I_000-55-1-01.32-1844</v>
          </cell>
        </row>
        <row r="512">
          <cell r="B512" t="str">
            <v>Реконструкция ВЛ 10 кВ яч.7Д ПС 110/10 кВ «Подтыбок» с заменой неизолированного провода на СИП протяженностью 4,2 км в Корткеросском районе</v>
          </cell>
          <cell r="C512" t="str">
            <v>I_000-55-1-01.32-1845</v>
          </cell>
        </row>
        <row r="513">
          <cell r="B513" t="str">
            <v>Реконструкция ВЛ 10 кВ яч.12Д ПС 110/10 кВ «Подтыбок» с заменой неизолированного провода на СИП протяженностью 34,82 км в Усть-Куломском районе</v>
          </cell>
          <cell r="C513" t="str">
            <v>I_000-55-1-01.32-1847</v>
          </cell>
        </row>
        <row r="514">
          <cell r="B514" t="str">
            <v>Реконструкция ВЛ 10 кВ яч.№7 ПС «Замежная», ВЛ 10 кВ яч.№14 РП «Замежная», ВЛ 10 кВ яч.№18 РП «Замежная» протяженностью 0,425 км в Усть-Цилемском районе Республики Коми</v>
          </cell>
          <cell r="C514" t="str">
            <v>I_000-54-1-01.32-0488</v>
          </cell>
        </row>
        <row r="515">
          <cell r="B515" t="str">
            <v>Реконструкция ВЛ 0,4 кВ для перераспределения нагрузок: фидер № 1 КТП №71 и фидер № 1 КТП №73 в с.Мохча (ЦЭС) (КТП 10/0,4 кВ - 2х0,1 МВА, ВЛ 10 кВ - 0,058 км, ВЛ 0,4 кВ - 9,46 км)</v>
          </cell>
          <cell r="C515" t="str">
            <v>F_000-54-1-01.41-0249</v>
          </cell>
        </row>
        <row r="516">
          <cell r="B516" t="str">
            <v>Реконструкция ВЛ 0,4 кВ фидер "3,5 проезд" ТП-414, фидер "№1", "№2", "№3" ТП-403 в м. Лазурное с заменой неизолированного провода на СИП (СЭС) (0,61 км)</v>
          </cell>
          <cell r="C516" t="str">
            <v>F_000-53-1-01.41-0449</v>
          </cell>
        </row>
        <row r="517">
          <cell r="B517" t="str">
            <v>Реконструкция ВЛ 0,4 кВ ф. 1-Ферма, 2-Поселок от ТП 10/0,4 кВ № 31, ВЛ 0,4 кВ ф. 2, 3, 4 от ТП 10/0,4 кВ № 32 в д. Усть-Кожва с заменой неизолированного провода на СИП (ПЭС) (3,325 км)</v>
          </cell>
          <cell r="C517" t="str">
            <v>F_000-52-1-01.41-0287</v>
          </cell>
        </row>
        <row r="518">
          <cell r="B518" t="str">
            <v>Реконструкция ВЛ 0,4 кВ ф. 14 ТП 10/04 кВ №586 г. Инта с заменой неизолированного провода на СИП (ВЭС) (0,215 км)</v>
          </cell>
          <cell r="C518" t="str">
            <v>F_000-51-1-01.41-0028</v>
          </cell>
        </row>
        <row r="519">
          <cell r="B519" t="str">
            <v>Реконструкция ВЛ 0,4 кВ ф.№1 КТП №1001 в с. Пажга Сыктывдинского района Республики Коми (перевод на напряжение 0,95 кВ) (ЮЭС) (КТП 10/0,4 кВ - 1х0,1 МВА, ВЛ 10 кВ - 0,012 км, ВЛ 0,4 кВ - 1,183 км)</v>
          </cell>
          <cell r="C519" t="str">
            <v>F_000-55-1-01.41-0044</v>
          </cell>
        </row>
        <row r="520">
          <cell r="B520" t="str">
            <v>Реконструкция ВЛ 0,4 кВ от КТП 10/0,4 кВ №№ 501, 502, 612, 804, 813, 1001, сооружение ВЛ 10 кВ, КТП 10/0,4 кВ в с. Летка Прилузского района (в части реконструкции ВЛ 0,4 кВ от КТП 10/0,4 кВ №№ 501, 502, 612, 804, 813, 1001) (ЮЭС) (16,12 км)</v>
          </cell>
          <cell r="C520" t="str">
            <v>G_000-55-1-01.41-2490</v>
          </cell>
        </row>
        <row r="521">
          <cell r="B521" t="str">
            <v>Реконструкция ВЛ 0,4 кВ от КТП 10/0,4 кВ №№ 501, 502, 612, 804, 813, 1001, сооружение ВЛ 10 кВ, КТП 10/0,4 кВ в с. Летка Прилузского района (в части строительства ВЛ 10 кВ - 0221 км; КТП 10/0,4 кВ - 4х0,25 МВА, КТП 10/0,4 кВ - 3х0,1 МВА, КТП 10/0,4 кВ - 1х0,16 МВА, КТП 10/0,4 кВ - 1х0,063 МВА) (ЮЭС)</v>
          </cell>
          <cell r="C521" t="str">
            <v>G_000-55-1-01.41-2491</v>
          </cell>
        </row>
        <row r="522">
          <cell r="B522" t="str">
            <v>Реконструкция 2-х цепной КЛ 10 кВ "ПС Западная" - РП-6" протяженностью 3,892 км и 2-х цепной ВЛ 10 кВ "ПС Западная" - РП-6" протяженностью 0,916 км (СЭС)</v>
          </cell>
          <cell r="C522" t="str">
            <v>F_000-53-1-02.31-0290</v>
          </cell>
        </row>
        <row r="523">
          <cell r="B523" t="str">
            <v>Реконструкция КЛ 10 кВ "РП №2 яч.9 - РП №14 яч.18" (СЭС) (1,555 км)</v>
          </cell>
          <cell r="C523" t="str">
            <v>F_000-53-1-02.31-0013</v>
          </cell>
        </row>
        <row r="524">
          <cell r="B524" t="str">
            <v>Реконструкция КЛ 0,4 кВ: прокладка резервного питания на многоквартирные дома в г. Усинск от ТП №№ 4, 32, 34, 35 протяженностью 2,28 км (ПЭС)</v>
          </cell>
          <cell r="C524" t="str">
            <v>G_000-52-1-02.41-0552</v>
          </cell>
        </row>
        <row r="525">
          <cell r="B525" t="str">
            <v>Реконструкция КЛ 0,4 кВ от ТП №32: прокладка резервного питания на многоквартирный дом ул.Парковая 8 в г. Усинск протяженностью 0,4 км (ПЭС)</v>
          </cell>
          <cell r="C525" t="str">
            <v>I_000-52-1-02.41-0554</v>
          </cell>
        </row>
        <row r="526">
          <cell r="B526" t="str">
            <v>Реконструкция КЛ 0,4 кВ от ТП №34: прокладка резервного питания на многоквартирный дом ул.Парковая 18 в г. Усинск протяженностью 0,34 км (ПЭС)</v>
          </cell>
          <cell r="C526" t="str">
            <v>I_000-52-1-02.41-0555</v>
          </cell>
        </row>
        <row r="527">
          <cell r="B527" t="str">
            <v>Реконструкция КЛ 0,4 кВ от ТП №34: прокладка резервного питания на многоквартирный дом ул.Парковая 20 в г. Усинск протяженностью 0,18 км (ПЭС)</v>
          </cell>
          <cell r="C527" t="str">
            <v>I_000-52-1-02.41-0556</v>
          </cell>
        </row>
        <row r="528">
          <cell r="B528" t="str">
            <v>Реконструкция КЛ 0,4 кВ от ТП №35: прокладка резервного питания на многоквартирный дом ул.Комсомольская 15 в г. Усинск протяженностью 0,44 км (ПЭС)</v>
          </cell>
          <cell r="C528" t="str">
            <v>I_000-52-1-02.41-0557</v>
          </cell>
        </row>
        <row r="529">
          <cell r="B529" t="str">
            <v>Реконструкция КЛ 0,4 кВ от ТП №35: прокладка резервного питания на многоквартирный дом ул.Комсомольская 23 в г. Усинск протяженностью 0,34 км (ПЭС)</v>
          </cell>
          <cell r="C529" t="str">
            <v>I_000-52-1-02.41-0558</v>
          </cell>
        </row>
        <row r="530">
          <cell r="B530" t="str">
            <v>Реконструкция КЛ 0,4 кВ от ТП №4: прокладка резервного питания на многоквартирный дом ул. Строителей 9а в г. Усинск протяженностью 0,58 км (ПЭС)</v>
          </cell>
          <cell r="C530" t="str">
            <v>I_000-52-1-02.41-0559</v>
          </cell>
        </row>
        <row r="531">
          <cell r="B531" t="str">
            <v>Реконструкция ВЛ 20 кВ яч. 3, 4 от ПС 110/20/10 кВ "Кожва" в Печорском районе протяженностью 33 км (ПЭС)</v>
          </cell>
          <cell r="C531" t="str">
            <v>F_000-52-1-01.32-0018</v>
          </cell>
        </row>
        <row r="532">
          <cell r="B532" t="str">
            <v>Реконструкция ВЛ 10 кВ яч.517Д ПС 110/10 кВ "Зеленец" с заменой неизолированного провода на СИП протяженностью 19,1 км (ЮЭС)</v>
          </cell>
          <cell r="C532" t="str">
            <v>F_000-55-1-01.32-0058</v>
          </cell>
        </row>
        <row r="533">
          <cell r="B533" t="str">
            <v>Реконструкция ВЛ 110 кВ №121 в части расширения просек (ПЭС) (19,56 га)</v>
          </cell>
          <cell r="C533" t="str">
            <v>F_000-52-1-01.12-0025</v>
          </cell>
        </row>
        <row r="534">
          <cell r="B534" t="str">
            <v>Реконструкция ВЛ 110 кВ №197 ПС "Подзь"- ПС "Койгородок" в части расширения просек в Койгородском районе Республики Коми (ЮЭС) (37,54 га)</v>
          </cell>
          <cell r="C534" t="str">
            <v>F_000-55-1-01.12-1293</v>
          </cell>
        </row>
        <row r="535">
          <cell r="B535" t="str">
            <v>Реконструкция ВЛ 110 кВ №195 Спаспоруб - Лойма в части расширения просек в Прилузском районе Республики Коми (ЮЭС) (34,9 га)</v>
          </cell>
          <cell r="C535" t="str">
            <v>F_000-55-1-01.12-1122</v>
          </cell>
        </row>
        <row r="536">
          <cell r="B536" t="str">
            <v>Реконструкция ВЛ 110 кВ №170/171 Микунь-ТЭЦ СЛПК части расширения просек в Усть-Вымьском, Княжпогостском и Сыктывдинском районах Республики Коми в объеме 54,44 га (ЮЭС)</v>
          </cell>
          <cell r="C536" t="str">
            <v>F_000-55-1-01.12-1126</v>
          </cell>
        </row>
        <row r="537">
          <cell r="B537" t="str">
            <v>Реконструкция ВЛ 110 кВ №170/171 отпайка на ПС "Серегово", отпайка на ПС "Часово", отпайка на ПС "Зеленец" в части расширения просек в Усть-Вымьском, Княжпогостском и Сыктывдинском районах Республики Коми в объеме 5,8 га (ЮЭС)</v>
          </cell>
          <cell r="C537" t="str">
            <v>F_000-55-1-01.12-1128</v>
          </cell>
        </row>
        <row r="538">
          <cell r="B538" t="str">
            <v>Реконструкция ВЛ 110 кВ №172 Микунь-Жешарт в части расширения просек в Усть-Вымьском районе Республики Коми (ЮЭС) (16,29 га)</v>
          </cell>
          <cell r="C538" t="str">
            <v>F_000-55-1-01.12-1129</v>
          </cell>
        </row>
        <row r="539">
          <cell r="B539" t="str">
            <v>Реконструкция ВЛ 110 кВ №152/164 «ПС Сыктывкар-ПС Емваль» отпайка на ПС «Орбита», ВЛ 110 кВ №137 «ТЭЦ - ПС Выльгорт» в части расширения просек в объеме 11,46 га (ЮЭС)</v>
          </cell>
          <cell r="C539" t="str">
            <v>F_000-55-1-01.12-1294</v>
          </cell>
        </row>
        <row r="540">
          <cell r="B540" t="str">
            <v>Реконструкция ВЛ 110 кВ №164 «ТЭЦ-Западная» в части расширения просек в Сыктывдинском районе Республики Коми в объеме 7,63 га (ЮЭС)</v>
          </cell>
          <cell r="C540" t="str">
            <v>F_000-55-1-01.12-0846</v>
          </cell>
        </row>
        <row r="541">
          <cell r="B541" t="str">
            <v>Реконструкция ВЛ 110 кВ №174 «Микунь-Заводская» в части расширения просек в Усть-Вымьском и Княжпогостском районах Республики Коми в объеме 56,18 га (ЮЭС)</v>
          </cell>
          <cell r="C541" t="str">
            <v>F_000-55-1-01.12-1302</v>
          </cell>
        </row>
        <row r="542">
          <cell r="B542" t="str">
            <v>Реконструкция ВЛ 110 кВ №180 "Восточная-Сторожевск" в части расширения просек в Корткеросском районе Республики Коми в объеме 76,2 га (ЮЭС)</v>
          </cell>
          <cell r="C542" t="str">
            <v>F_000-55-1-01.12-1303</v>
          </cell>
        </row>
        <row r="543">
          <cell r="B543" t="str">
            <v>Реконструкция ВЛ 110 кВ №183 "Сторожевск -Усть-Кулом", ВЛ 110 кВ №187 "Керчомья-Зимстан" в части расширения просек (ЮЭС) (43,42 га)</v>
          </cell>
          <cell r="C543" t="str">
            <v>F_000-55-1-01.12-1297</v>
          </cell>
        </row>
        <row r="544">
          <cell r="B544" t="str">
            <v>Реконструкция ВЛ 220 кВ №№253, 254 в части расширения просек в Усинском районе Республики Коми в объеме 6,23 га (ПЭС)</v>
          </cell>
          <cell r="C544" t="str">
            <v>I_000-52-1-01.11-0005</v>
          </cell>
        </row>
        <row r="545">
          <cell r="B545" t="str">
            <v>Реконструкция ВЛ 220 кВ № 282 ПС «Северный Возей» - ПС «Харьягинская» на участке опор 1-131 в части расширения просеки в Усинском районе Республики Коми в объеме 21,58 га (ПЭС)</v>
          </cell>
          <cell r="C545" t="str">
            <v>I_000-52-1-01.11-0003</v>
          </cell>
        </row>
        <row r="546">
          <cell r="B546" t="str">
            <v>Реконструкция ВЛ 110 кВ № 123 ПС "Печора"- ПС "Западная" с отпайкой на ПС «ЖБИ» на участке опор 1-49, 21-21/2 в части расширения просек в Печорском районе Республики Коми в объеме 20,4 га (ПЭС)</v>
          </cell>
          <cell r="C546" t="str">
            <v>I_000-52-1-01.12-0029</v>
          </cell>
        </row>
        <row r="547">
          <cell r="B547" t="str">
            <v>Реконструкция ВЛ 110 кВ №142 отпайка на ПС «Замежная» на участке опор 40-1-219 в части расширения просек в объеме 88,233 га (ЦЭС)</v>
          </cell>
          <cell r="C547" t="str">
            <v>F_000-54-1-01.12-0180</v>
          </cell>
        </row>
        <row r="548">
          <cell r="B548" t="str">
            <v>Реконструкция ВЛ 110 кВ №163/1 ПС "Крутая" - ПС "Верхняя Омра" на участке опор 1-75 в части расширения просеки в Троицко-Печорском районе Республики Коми (ЦЭС) (43,415 га)</v>
          </cell>
          <cell r="C548" t="str">
            <v>F_000-54-1-01.12-0655</v>
          </cell>
        </row>
        <row r="549">
          <cell r="B549" t="str">
            <v>Реконструкция ВЛ 110 кВ №167/168 ПС «Ухта-220» - ПС «Ярега» - ПС «Водный» в части расширения просекив объеме 56,767 га (ЦЭС)</v>
          </cell>
          <cell r="C549" t="str">
            <v>F_000-54-1-01.12-0656</v>
          </cell>
        </row>
        <row r="550">
          <cell r="B550" t="str">
            <v>Реконструкция ВЛ 110 кВ №157/158 ПС "Ухта-220" - ПС "Западная" в части расширения просеки в объеме 55,622 га (ЦЭС)</v>
          </cell>
          <cell r="C550" t="str">
            <v>F_000-54-1-01.12-0657</v>
          </cell>
        </row>
        <row r="551">
          <cell r="B551" t="str">
            <v>Реконструкция ВЛ 110 кВ №153/154 "СТЭЦ" - ПС "Ухта-220" в части расширения просеки в объеме 8,9 га (ЦЭС)</v>
          </cell>
          <cell r="C551" t="str">
            <v>F_000-54-1-01.12-0658</v>
          </cell>
        </row>
        <row r="552">
          <cell r="B552" t="str">
            <v>Реконструкция ВЛ 110 кВ №150 ПС "Ухта-220" от оп.207 - ПС "Пашня" в части расширения просеки в объеме 109,048 га (ЦЭС)</v>
          </cell>
          <cell r="C552" t="str">
            <v>F_000-54-1-01.12-0659</v>
          </cell>
        </row>
        <row r="554">
          <cell r="B554" t="str">
            <v>Реконструкция ВЛ 110 кВ №178/179 Ёдва - Усогорск с отпайкой на ПС "Чернутьево" (ВЛ-178) в части расширения просек в Удорском районе Республики Коми в объеме 55 га (ЮЭС)</v>
          </cell>
          <cell r="C554" t="str">
            <v>F_000-55-1-01.12-1118</v>
          </cell>
        </row>
        <row r="555">
          <cell r="B555" t="str">
            <v>Реконструкция ВЛ 110 кВ №179 отпайка на Благоево в части расширения просек в Удорском районе Республики Коми в объеме 71,735 га (ЮЭС)</v>
          </cell>
          <cell r="C555" t="str">
            <v>F_000-55-1-01.12-1119</v>
          </cell>
        </row>
        <row r="556">
          <cell r="B556" t="str">
            <v>Реконструкция ВЛ 110 кВ №165 "Сыктывкар-Визинга" на участке Пажга-Визинга, ВЛ 110 кВ №198 «Летка-Гурьевка» в части расширения просек в объеме 52,989 га (ЮЭС)</v>
          </cell>
          <cell r="C556" t="str">
            <v>F_000-55-1-01.12-1299</v>
          </cell>
        </row>
        <row r="557">
          <cell r="B557" t="str">
            <v>Реконструкция ВЛ 110 кВ №182 "Сторожевск-Богородск" в части расширения просек в Корткеросском районе Республики Коми в объеме 16,85 га (ЮЭС)</v>
          </cell>
          <cell r="C557" t="str">
            <v>F_000-55-1-01.12-1304</v>
          </cell>
        </row>
        <row r="558">
          <cell r="B558" t="str">
            <v>Реконструкция ВЛ 110 кВ №163 «Сыктывкар-Восточная» отпайка на ПС "Соколовка" и ПС "Южная" в части расширения просек в Сыктывдинском районе Республики Коми в объеме 6,6 га (ЮЭС)</v>
          </cell>
          <cell r="C558" t="str">
            <v>F_000-55-1-01.12-1305</v>
          </cell>
        </row>
        <row r="559">
          <cell r="B559" t="str">
            <v>Реконструкция ВЛ 110 кВ №145 СТЭЦ - ПС "Ветлосян"-ПС "НПЗ", ВЛ-110 кВ №148 СТЭЦ - ПС "Сосновка" - ПС "Городская" в части расширения просеки в объеме 44,694 га (ЦЭС)</v>
          </cell>
          <cell r="C559" t="str">
            <v>F_000-54-1-01.12-0661</v>
          </cell>
        </row>
        <row r="561">
          <cell r="B561" t="str">
            <v>Реконструкция ВЛ 110 кВ №164 ПС "В.Омра"-ПС "Троицко-Печорск" в части расширения просеки в Троицко-Печорском районе Республики Коми в объеме 63,832 га (ЦЭС)</v>
          </cell>
          <cell r="C561" t="str">
            <v>F_000-54-1-01.12-0664</v>
          </cell>
        </row>
        <row r="562">
          <cell r="B562" t="str">
            <v>Реконструкция ВЛ 110 кВ №165/166 ПС "Пашня" - ПС "Вуктыл-1,2" на двухцепном участке от оп.№ 83 до оп.№ 259 в части расширения просеки в объеме 28,594 га (ЦЭС)</v>
          </cell>
          <cell r="C562" t="str">
            <v>F_000-54-1-01.12-0665</v>
          </cell>
        </row>
        <row r="563">
          <cell r="B563" t="str">
            <v>Реконструкция ВЛ 110 кВ №159 "СТЭЦ" - ПС "СГПЗ" в части расширения просеки в объеме 1,24 га (ЦЭС)</v>
          </cell>
          <cell r="C563" t="str">
            <v>F_000-54-1-01.12-0666</v>
          </cell>
        </row>
        <row r="564">
          <cell r="B564" t="str">
            <v>Реконструкция ВЛ 110 кВ №150 ПС "Ухта-220" - до оп.207 в части расширения просеки в объеме 88,887 га (ЦЭС)</v>
          </cell>
          <cell r="C564" t="str">
            <v>F_000-54-1-01.12-0668</v>
          </cell>
        </row>
        <row r="565">
          <cell r="B565" t="str">
            <v>Реконструкция ВЛ 110 кВ №144 ПС "Ухта-220"-ПС "Ветлосян"-ПС "НПЗ", ВЛ 110 кВ №149 ПС "Ухта-220"-ПС "Городская" в части расширения просеки в объеме 34,57 га (ЦЭС)</v>
          </cell>
          <cell r="C565" t="str">
            <v>F_000-54-1-01.12-0669</v>
          </cell>
        </row>
        <row r="567">
          <cell r="B567" t="str">
            <v>Реконструкция ВЛ 35 кВ №№21, 22, 31, 32, 33, 34, 35, 36, 37, 38, 43, 44 в части расширения просеки (ПЭС) (55,65 га)</v>
          </cell>
          <cell r="C567" t="str">
            <v>F_000-52-1-01.21-0060</v>
          </cell>
        </row>
        <row r="568">
          <cell r="B568" t="str">
            <v>Реконструкция ВЛ 35 кВ №21, 22 в части расширения просеки (ПЭС) (5,63 га)</v>
          </cell>
          <cell r="C568" t="str">
            <v>I_004-52-1-01.21-0071</v>
          </cell>
        </row>
        <row r="569">
          <cell r="B569" t="str">
            <v>Реконструкция ВЛ 35 кВ №31,32 в части расширения просеки (ПЭС) (2,12 га)</v>
          </cell>
          <cell r="C569" t="str">
            <v>I_004-52-1-01.21-0072</v>
          </cell>
        </row>
        <row r="570">
          <cell r="B570" t="str">
            <v>Реконструкция ВЛ 35 кВ №33,34 в части расширения просеки (ПЭС) (7,46 га)</v>
          </cell>
          <cell r="C570" t="str">
            <v>I_004-52-1-01.21-0073</v>
          </cell>
        </row>
        <row r="571">
          <cell r="B571" t="str">
            <v>Реконструкция ВЛ 35 кВ №35,36 в части расширения просеки (ПЭС) (20,92 га)</v>
          </cell>
          <cell r="C571" t="str">
            <v>I_004-52-1-01.21-0074</v>
          </cell>
        </row>
        <row r="572">
          <cell r="B572" t="str">
            <v>Реконструкция ВЛ 35 кВ №37,38 в части расширения просеки (ПЭС) (16,74 га)</v>
          </cell>
          <cell r="C572" t="str">
            <v>I_004-52-1-01.21-0075</v>
          </cell>
        </row>
        <row r="573">
          <cell r="B573" t="str">
            <v>Реконструкция ВЛ 35 кВ №43,44 в части расширения просеки (ПЭС) (2,78 га)</v>
          </cell>
          <cell r="C573" t="str">
            <v>I_004-52-1-01.21-0076</v>
          </cell>
        </row>
        <row r="574">
          <cell r="B574" t="str">
            <v>Реконструкция ВЛ 35 кВ №№61, 62, 71, 72, 81, 82 в части расширения просеки (ПЭС) (63,62 га)</v>
          </cell>
          <cell r="C574" t="str">
            <v>F_000-52-1-01.21-0055</v>
          </cell>
        </row>
        <row r="578">
          <cell r="B578" t="str">
            <v>Реконструкция ВЛ 35 кВ №18/19 ПС "Вуктыл-1,2"-ПС "Промбаза", №19/20 отпайка от ВЛ-35 кВ №19 и №20 до ПС "УКПГ-2", №19/20 отпайка от ВЛ-35 кВ №19 и №20 до ПС "2 мкр.", №20 ПС Вуктыл-1» - ПС «Промбаза», №22 ПС "Вуктыл-1"-ПС "УКПГ-4" в части расширения просек (ЦЭС) (78,2 га)</v>
          </cell>
          <cell r="C578" t="str">
            <v>F_000-54-1-01.21-0499</v>
          </cell>
        </row>
        <row r="579">
          <cell r="B579" t="str">
            <v>Реконструкция ВЛ 35 кВ №18/19 ПС "Вуктыл-1,2"-ПС "Промбаза" в части расширения просек (ЦЭС) (32,32 га)</v>
          </cell>
          <cell r="C579" t="str">
            <v>I_004-54-1-01.21-0525</v>
          </cell>
        </row>
        <row r="585">
          <cell r="B585" t="str">
            <v>Реконструкция ВЛ 35 кВ №8 СТЭЦ – ПС «Металлобаза» в части расширения просеки в Ухтинском районе Республики Коми в объеме 5,09 га (ЦЭС)</v>
          </cell>
          <cell r="C585" t="str">
            <v>I_000-54-1-01.21-0511</v>
          </cell>
        </row>
        <row r="586">
          <cell r="B586" t="str">
            <v>Реконструкция ВЛ 35 кВ №33 "Княжпогост-Онежье" в части расширения просек в Княжпогостском районе Республики Коми (ЮЭС) (26,44 га)</v>
          </cell>
          <cell r="C586" t="str">
            <v>F_000-55-1-01.21-0006</v>
          </cell>
        </row>
        <row r="587">
          <cell r="B587" t="str">
            <v>Реконструкция ВЛ 35 кВ №№63, 64 ПС "Возейская"- ПС "Газлифт" с отпайками на ПС «4В» на участке опор 1-75, 53-1/30 в части расширения просеки в Усинском районе Республики Коми в объеме 10,15 га (ПЭС)</v>
          </cell>
          <cell r="C587" t="str">
            <v>I_000-52-1-01.21-0062</v>
          </cell>
        </row>
        <row r="588">
          <cell r="B588" t="str">
            <v>Реконструкция ВЛ 35 кВ №39 в части расширения просеки в объеме 62,64 га (ПЭС)</v>
          </cell>
          <cell r="C588" t="str">
            <v>F_000-52-1-01.21-0066</v>
          </cell>
        </row>
        <row r="589">
          <cell r="B589" t="str">
            <v>Реконструкция ВЛ 35 кВ №32 ПС "В.Омра" – ПС "Н.Омра" с отпайкой на ТП-35/6 в части расширения просек в Троицко-Печорском районе Республики Коми в объеме 43,3 га (ЦЭС)</v>
          </cell>
          <cell r="C589" t="str">
            <v>F_000-54-1-01.21-0313</v>
          </cell>
        </row>
        <row r="590">
          <cell r="B590" t="str">
            <v>Реконструкция ВЛ 35 кВ №13 ПС «Водный» - ПС «Гер-Ель» - ПС «Боровая» в части расширения просеки в объеме 80,10 га (ЦЭС)</v>
          </cell>
          <cell r="C590" t="str">
            <v>F_000-54-1-01.21-0513</v>
          </cell>
        </row>
        <row r="591">
          <cell r="B591" t="str">
            <v>Реконструкция ВЛ 35 кВ №6/7 "СТЭЦ" - ПС "Водозабор", отпайка от ВЛ 35 кВ №6 до ПС "Керки" в части расширения просеки в объеме 28,31 га (ЦЭС)</v>
          </cell>
          <cell r="C591" t="str">
            <v>F_000-54-1-01.21-0504</v>
          </cell>
        </row>
        <row r="592">
          <cell r="B592" t="str">
            <v>Реконструкция ВЛ 35 кВ №10 отпайка от ВЛ 35 кВ № 5/10 до ПС "Дальняя", ВЛ 35 кВ №5/10 ПС "Ветлосян" - ПС "УТС" - ПС "Озерная" в части расширения просек в объеме 9,61 га (ЦЭС)</v>
          </cell>
          <cell r="C592" t="str">
            <v>F_000-54-1-01.21-0514</v>
          </cell>
        </row>
        <row r="593">
          <cell r="B593" t="str">
            <v>Реконструкция ВЛ 35 кВ №3 ПС «Дальняя» – ПС «Водовод» в части расширения просек в объеме 6,03 га (ЦЭС)</v>
          </cell>
          <cell r="C593" t="str">
            <v>F_000-54-1-01.21-0515</v>
          </cell>
        </row>
        <row r="594">
          <cell r="B594" t="str">
            <v>Реконструкция ВЛ 35 кВ №4 ПС "Металлобаза - ПС "Водовод - ПС "Седью" в части расширения просек в объеме 20,06 га (ЦЭС)</v>
          </cell>
          <cell r="C594" t="str">
            <v>F_000-54-1-01.21-0516</v>
          </cell>
        </row>
        <row r="595">
          <cell r="B595" t="str">
            <v>Реконструкция ВЛ 35 кВ №15 ПС "Н.Одес" – ПС "ДНС-2" – ПС "ДНС-3"- ПС "ГНСП 5" в части расширения просек в объеме 4,23 га (ЦЭС)</v>
          </cell>
          <cell r="C595" t="str">
            <v>F_000-54-1-01.21-0517</v>
          </cell>
        </row>
        <row r="596">
          <cell r="B596" t="str">
            <v>Реконструкция ВЛ 35 кВ №60 ПС «С.Савинобор» – ПС «Дутово» в части расширения просек в объеме 55,87 га (ЦЭС)</v>
          </cell>
          <cell r="C596" t="str">
            <v>F_000-54-1-01.21-0518</v>
          </cell>
        </row>
        <row r="597">
          <cell r="B597" t="str">
            <v>Реконструкция ВЛ 35 кВ №34 "Синдор-Ропча" в части расширения просек в Княжпогостском районе Республики Коми в объеме 18,85 га (ЮЭС)</v>
          </cell>
          <cell r="C597" t="str">
            <v>F_000-55-1-01.21-0007</v>
          </cell>
        </row>
        <row r="598">
          <cell r="B598" t="str">
            <v>Реконструкция ВЛ 35 кВ №37 "Усогорск-Кослан" в части расширения просек в Удорском районе Республики Коми в объеме 11,1 га (ЮЭС)</v>
          </cell>
          <cell r="C598" t="str">
            <v>F_000-55-1-01.21-0008</v>
          </cell>
        </row>
        <row r="599">
          <cell r="B599" t="str">
            <v>Реконструкция ВЛ 35 кВ №12, №13 в части расширения просеки в объеме 24,42 га (ПЭС)</v>
          </cell>
          <cell r="C599" t="str">
            <v>F_000-52-1-01.21-0049</v>
          </cell>
        </row>
        <row r="600">
          <cell r="B600" t="str">
            <v>Реконструкция ВЛ 35 кВ № 75,76,78 ПС "Возейская"- ПС "16В" с отпайками на ПС «15В», ПС «17В», ПС «18В» на участке опор 1-193, 151-1/17, 166-2/39, 2/5-3/27 в части расширения просеки в Усинском районе Республики Коми в объеме 50,34 га (ПЭС)</v>
          </cell>
          <cell r="C600" t="str">
            <v>I_000-52-1-01.21-0067</v>
          </cell>
        </row>
        <row r="601">
          <cell r="B601" t="str">
            <v>Реконструкция ВЛ 35 кВ № 65,66 ПС "Возейская"- ПС "Водозабор" с отпайками на ПС «2В», ПС «Трош» на участке опор 1-81, 44-44а, 66-260 в части расширения просек в Усинском районе Республики Коми в объеме 88,88 га (ПЭС)</v>
          </cell>
          <cell r="C601" t="str">
            <v>I_000-52-1-01.21-0068</v>
          </cell>
        </row>
        <row r="602">
          <cell r="B602" t="str">
            <v>Реконструкция ВЛ 35 кВ №45, 46 ПС "Промысловая"- ПС "Баган" на участке опор 1-217 в части расширения просеки в Усинском районе Республики Коми в объеме 68,06 га (ПЭС)</v>
          </cell>
          <cell r="C602" t="str">
            <v>I_000-52-1-01.21-0050</v>
          </cell>
        </row>
        <row r="603">
          <cell r="B603" t="str">
            <v>Реконструкция ВЛ 35 кВ № 41,42 ПС "Промысловая"- ПС "9У" с отпайками на ПС «2У», ПС «7У», ПС «8У» на участке опор 1-99/1, 45-1/8, 60-60/1, 78-78/1 в части расширения просеки в Усинском районе Республики Коми в объеме 14,49 га (ПЭС)</v>
          </cell>
          <cell r="C603" t="str">
            <v>I_000-52-1-01.21-0064</v>
          </cell>
        </row>
        <row r="604">
          <cell r="B604" t="str">
            <v>Реконструкция ВЛ 35 кВ №41/42 ПС "Ярега"-ПС "Первомайская"-ПС "Вентствол", ВЛ 35 кВ №43,44 ПС "Ярега"-ПС "Н.Доманик" в части расширения просеки в объеме 15,21 га (ЦЭС)</v>
          </cell>
          <cell r="C604" t="str">
            <v>F_000-54-1-01.21-0506</v>
          </cell>
        </row>
        <row r="605">
          <cell r="B605" t="str">
            <v>Реконструкция ВЛ 35 кВ №55 отпайка от ВЛ-35 кВ №19 до ПС "1-й подъем" участок от оп.№147/17 до оп.№60, ВЛ 35 кВ №56 ПС «Подчерье» – ПС «1-й Подъем» в части расширения просек в объеме 56,19 га (ЦЭС)</v>
          </cell>
          <cell r="C605" t="str">
            <v>F_000-54-1-01.21-0508</v>
          </cell>
        </row>
        <row r="606">
          <cell r="B606" t="str">
            <v>Реконструкция ВЛ 35 кВ №24/25 ПС "Ветлосян" - ПС "Геолог" - ПС "Бельгоп" - ПС "ДСК" в части расширения просеки в объеме 5,46 га (ЦЭС)</v>
          </cell>
          <cell r="C606" t="str">
            <v>F_000-54-1-01.21-0312</v>
          </cell>
        </row>
        <row r="607">
          <cell r="B607" t="str">
            <v>Реконструкция ВЛ 35 кВ №57 ПС «Подчерье» – ПС «Кырта» в части расширения просек в объеме 37,2 га (ЦЭС)</v>
          </cell>
          <cell r="C607" t="str">
            <v>F_000-54-1-01.21-0519</v>
          </cell>
        </row>
        <row r="608">
          <cell r="B608" t="str">
            <v>Реконструкция ВЛ 35 кВ №17 ПС "Н.Одес" – ПС "Джьер" в части расширения просек в г. Сосногорске Республики Коми в объеме 78 га (ЦЭС)</v>
          </cell>
          <cell r="C608" t="str">
            <v>I_000-54-1-01.21-0520</v>
          </cell>
        </row>
        <row r="609">
          <cell r="B609" t="str">
            <v>Реконструкция ВЛ 35 кВ №131 отпайка на ПС «Илыч» в части расширения просек в Троицко-Печорском районе Республики Коми в объеме 18,9 га (ЦЭС)</v>
          </cell>
          <cell r="C609" t="str">
            <v>F_000-54-1-01.21-0521</v>
          </cell>
        </row>
        <row r="610">
          <cell r="B610" t="str">
            <v>Реконструкция ВЛ 35 кВ №131 отпайка оп.22 до ПС «Комсомольская» в части расширения просек в Троицко-Печорском районе Республики Коми в объеме 74,15 га (ЦЭС)</v>
          </cell>
          <cell r="C610" t="str">
            <v>F_000-54-1-01.21-0522</v>
          </cell>
        </row>
        <row r="611">
          <cell r="B611" t="str">
            <v>Реконструкция ВЛ 220 кВ № 283 ПС «Северный Возей» - ПС «Харьягинская» на участке опор 1-139 в части расширения просеки в Усинском районе Республики Коми в объеме 20,23 га (ПЭС)</v>
          </cell>
          <cell r="C611" t="str">
            <v>I_000-52-1-01.11-0006</v>
          </cell>
        </row>
        <row r="612">
          <cell r="B612" t="str">
            <v>Реконструкция ВЛ 35 кВ №73,74 ПС «Возейская» - ПС «12В» с отпайкой на ПС «11В», ПС «14В» на участке опор 1-92, 70-1/8, 90-2/27 в части расширения просеки в Усинском районе Республики Коми в объеме 9,65 га (ПЭС)</v>
          </cell>
          <cell r="C612" t="str">
            <v>I_000-52-1-01.21-0069</v>
          </cell>
        </row>
        <row r="613">
          <cell r="B613" t="str">
            <v>Реконструкция ВЛ 35 кВ №51,52 ПС «Газлифт» - ПС «9В» с отпайкой на ПС «7В» на участке опор 1-37, 17-1/8 в части расширения просеки в Усинском районе Республики Коми в объеме 5,26 га (ПЭС)</v>
          </cell>
          <cell r="C613" t="str">
            <v>I_000-52-1-01.21-0070</v>
          </cell>
        </row>
        <row r="614">
          <cell r="B614" t="str">
            <v>Реконструкция ВЛ 220 кВ №249,250 в части расширения просек (ПЭС) (0,13 га)</v>
          </cell>
          <cell r="C614" t="str">
            <v>F_000-52-1-01.11-0001</v>
          </cell>
        </row>
        <row r="615">
          <cell r="B615" t="str">
            <v>Реконструкция ВЛ 110 кВ №120 в части расширения просек (ПЭС) (3,07 га)</v>
          </cell>
          <cell r="C615" t="str">
            <v>F_000-52-1-01.12-0024</v>
          </cell>
        </row>
        <row r="616">
          <cell r="B616" t="str">
            <v>Реконструкция ВЛ 110 кВ №124 в части расширения просек (ПЭС) (15,52 га)</v>
          </cell>
          <cell r="C616" t="str">
            <v>F_000-52-1-01.12-0026</v>
          </cell>
        </row>
        <row r="617">
          <cell r="B617" t="str">
            <v>Реконструкция ВЛ 110 кВ №176 «Микунь-Едва» в части расширения просек в Усть-Вымьском районе Республики Коми (ЮЭС) (55,36 га)</v>
          </cell>
          <cell r="C617" t="str">
            <v>F_000-55-1-01.12-1301</v>
          </cell>
        </row>
        <row r="618">
          <cell r="B618" t="str">
            <v>Реконструкция ВЛ 110 кВ №151 "СТЭЦ" от оп.74 - ПС "Пашня" в части расширения просеки (ЦЭС) (183,38 га)</v>
          </cell>
          <cell r="C618" t="str">
            <v>F_000-54-1-01.10-0340</v>
          </cell>
        </row>
        <row r="619">
          <cell r="B619" t="str">
            <v>Реконструкция ВЛ 110 кВ №140 ПС «Зеленоборск» - ПС «Ижма» от оп.198 до оп.395 в части расширения просеки (ЦЭС) (108,2 га)</v>
          </cell>
          <cell r="C619" t="str">
            <v>F_000-54-1-01.12-0654</v>
          </cell>
        </row>
        <row r="620">
          <cell r="B620" t="str">
            <v>Реконструкция ВЛ 110 кВ №173 Микунь-Жешарт в части расширения просек в Усть-Вымьском районе Республики Коми (ЮЭС) (40,13 га)</v>
          </cell>
          <cell r="C620" t="str">
            <v>F_000-55-1-01.12-1130</v>
          </cell>
        </row>
        <row r="621">
          <cell r="B621" t="str">
            <v>Вынос существующих ВЛ 35кВ № 35, 36 с площадки монтажа новых компрессоров при реконструкции Усинского ГПЗ по проекту "Реконструкция Усинского ГПЗ" (№12Y0003 от 17 09 2012) (ПЭС) (ВЛ 35 кВ - 0,27 км, КЛ 35 кВ - 0,3 км)</v>
          </cell>
          <cell r="C621" t="str">
            <v>F_000-52-1-01.21-0048</v>
          </cell>
        </row>
        <row r="622">
          <cell r="B622" t="str">
            <v>Реконструкция ВЛ 35 кВ №31 "Княжпогост-Весляна" в части расширения просек в Княжпогостском районе Республики Коми (ЮЭС) (54,09 га)</v>
          </cell>
          <cell r="C622" t="str">
            <v>F_000-55-1-01.21-0005</v>
          </cell>
        </row>
        <row r="623">
          <cell r="B623" t="str">
            <v>Реконструкция ВЛ 0,4 КЛ 0,4 кВ для перевода котельных на автономное электроотопление (ЮЭС) (КТП 10/0,4 кВ - 1х0,25 МВА; КТП 10/0,4 кВ - 1х0,4 МВА; ВЛИ - 2,207 км.)</v>
          </cell>
          <cell r="C623" t="str">
            <v>F_000-55-2-01.32-0223</v>
          </cell>
        </row>
        <row r="624">
          <cell r="B624" t="str">
            <v>Реконструкция ВЛ 0,4 КЛ 0,4 кВ для перевода котельных на автономное электроотопление (ЦЭС) (ТП 10/0,4 кВ - 1х0,63 МВА; ТП 10/0,4 кВ - 1х0,4 МВА; ВЛ 0,4 кВ - 2,015 км)</v>
          </cell>
          <cell r="C624" t="str">
            <v>F_000-54-2-01.32-0268</v>
          </cell>
        </row>
        <row r="625">
          <cell r="B625" t="str">
            <v>Реконструкция (вынос) КЛ 10 кВ ТП №72 - ТП №152 г. Сыктывкар (№ ОЗУ-000006С/14 от 22.04.2014) (СЭС) (0,4 км)</v>
          </cell>
          <cell r="C625" t="str">
            <v>F_000-53-1-01.32-0055</v>
          </cell>
        </row>
        <row r="626">
          <cell r="B626" t="str">
            <v>Реконструкция (вынос) ВЛ 10 кВ яч.6Д , 8Д ПС 110/ 10 кВ «Серегово» в с. Серегово Княжпогостского района Республики Коми (ООО «Энерготрейд» Дог: №ОЗУ-000016Ю/15 от 21.09.2015 )(0,086 км)</v>
          </cell>
          <cell r="C626" t="str">
            <v>G_000-55-1-01.32-1829</v>
          </cell>
        </row>
        <row r="627">
          <cell r="B627" t="str">
            <v>Реконструкция распределительных сетей ВЛ 0,4 кВ в с.Щельяюр (ЦЭС) (КТП 10/0,4 кВ 0,4 МВА; ВЛИ - 8,994 км)</v>
          </cell>
          <cell r="C627" t="str">
            <v>F_000-54-1-01.41-0202</v>
          </cell>
        </row>
        <row r="628">
          <cell r="B628" t="str">
            <v>Реконструкция ВЛ 0,4 кВ для перевода объектов нерентабельной котельной на электрообогрев в п. Знаменка (ЦЭС) (КТП 10/0,4 кВ - 0,4 МВА; реконструкция ВЛ 0,4 кВ - 1,105 км)</v>
          </cell>
          <cell r="C628" t="str">
            <v>F_000-54-1-01.41-1914</v>
          </cell>
        </row>
        <row r="629">
          <cell r="B629" t="str">
            <v>Реконструкция (вынос) КЛ 10 – 0,4 кВ от ТП 10 из испрашиваемой зоны застройки под магазин Зеленецкий в г. Усинске (от 13.04.2014 №ОЗУ-000001П/14) (ПЭС) (1,342 км)</v>
          </cell>
          <cell r="C629" t="str">
            <v>F_000-52-1-02.31-0204</v>
          </cell>
        </row>
        <row r="630">
          <cell r="B630" t="str">
            <v>Реконструкция (вынос) КЛ 10 кВ ПС «Южная» яч. 340, яч. 318 – ТП №19» и «ТП №18 – ТП №194» г. Сыктывкар (ООО «Фонд жилищного строительства» Дог. №ОЗУ-000023С/15 от 11.09.2015) (0,484 км)</v>
          </cell>
          <cell r="C630" t="str">
            <v>G_000-53-1-02.31-0401</v>
          </cell>
        </row>
        <row r="631">
          <cell r="B631" t="str">
            <v>Реконструкция (вынос) КЛ 0,4 кВ ТП №112 - ВРУ Космонавтов, д. 9", КЛ 0,4 кВ ТП №112 - ВРУ "Космонавтов, д. 11" г. Сыктывкар, Эжвинский район Республики Коми (Белоголов А.Е. Дог. №ОЗУ-000019С/15 от 20.07.2015) (0,076 км)</v>
          </cell>
          <cell r="C631" t="str">
            <v>G_000-53-1-02.41-0376</v>
          </cell>
        </row>
        <row r="632">
          <cell r="B632" t="str">
            <v>Реконструкция (вынос) ВЛ 20 кВ оп.№20 яч. 26 ПС «КС-10 – Кедва» в Ухтинском районе Республики Коми (ОАО «Сварочно-монтажный трест» Дог: №ОЗУ-000014Ц/14 от 03.09.2014) (ВЛ 20 кВ - 0,06 км)</v>
          </cell>
          <cell r="C632" t="str">
            <v>G_000-54-1-01.31-0283</v>
          </cell>
        </row>
        <row r="633">
          <cell r="B633" t="str">
            <v>Реконструкция ВЛ 110 кВ №163/3 ПС «Вой-Вож» - ПС «Помоздино» в части расширения просек в Усть-Куломском районе Республики Коми в объеме 21,33 га</v>
          </cell>
          <cell r="C633" t="str">
            <v>I_004-55-1-01.12-1306</v>
          </cell>
        </row>
        <row r="634">
          <cell r="B634" t="str">
            <v>Реконструкция ВЛ-110 кВ №151, №152 "СТЭЦ" - ПС "Нижний Одес" - ПС "Пашня" в Сосногорском районе Республики Коми протяженностью 19,5 км</v>
          </cell>
          <cell r="C634" t="str">
            <v>I_000-54-1-01.12-0672</v>
          </cell>
        </row>
        <row r="635">
          <cell r="B635" t="str">
            <v>Реконструкция ВЛ 35 кВ №43,44 ПС «Ярега»-ПС «Н.Доманик» в части расширения просеки в объеме 1,046 га (ЦЭС)</v>
          </cell>
          <cell r="C635" t="str">
            <v>I_004-54-1-01.21-0524</v>
          </cell>
        </row>
        <row r="636">
          <cell r="B636" t="str">
            <v>Реконструкция ВЛ 10 кВ яч.7Д ПС 110/10 кВ «Богородск» с переводом провода на СИП (8,5 км)</v>
          </cell>
          <cell r="C636" t="str">
            <v>I_007-55-1-01.32-1846</v>
          </cell>
        </row>
        <row r="637">
          <cell r="B637" t="str">
            <v>Реконструкция ВЛ 10 кВ яч.13Д ПС 110/10 кВ «Усть-Нем» с переводом провода на СИП (2,1 км)</v>
          </cell>
          <cell r="C637" t="str">
            <v>I_007-55-1-01.32-1848</v>
          </cell>
        </row>
        <row r="638">
          <cell r="B638" t="str">
            <v>Реконструкция ВЛ 10 кВ яч.5Д ПС 110/10 кВ «Чернутьево» в с переводом провода на СИП (10 км)</v>
          </cell>
          <cell r="C638" t="str">
            <v>I_007-55-1-01.32-1849</v>
          </cell>
        </row>
        <row r="639">
          <cell r="B639" t="str">
            <v>Реконструкция ВЛ-110 кВ №150, №151 на участке от ПС "Нижний Одес" оп.№207/10-оп.№281, оп.№237-оп.№321 в сторону ПС "Пашня" (протяженность одноцепных участков 5 км,  двухцепных участков 14 км)</v>
          </cell>
          <cell r="C639" t="str">
            <v>I_000-54-1-01.12-0673</v>
          </cell>
        </row>
        <row r="640">
          <cell r="B640" t="str">
            <v>Реконструкция ВЛ 110 №194 на участке «Летка – Ношуль» от опоры 242 до опоры 406 в Прилузском районе протяженностью 26 км</v>
          </cell>
          <cell r="C640" t="str">
            <v>I_000-55-1-01.12-1310</v>
          </cell>
        </row>
        <row r="641">
          <cell r="B641" t="str">
            <v>Реконструкция (вынос) 2ВЛ 10 кВ "ПС 110/10 кВ «Южная» – РП 10 кВ №2, 2КЛ 10 кВ «ТП 10/0,4 кВ №21 – ТП 10/0,4 кВ №216», 2КЛ 0,4 кВ «ТП 10/0,4 кВ №21 – КС Котельная», 2КЛ 0,4 кВ «ТП 10/0,4 кВ №21 –ул.Гаражная, д.4», КЛ 0,4 кВ «ТП 10/0,4 кВ №21 – КС ул.Гаражная, д.3» в г.Сыктывкаре Республики Коми  (ГКУ РК «Служба единого заказчика Республики Коми» Договор №ОЗУ-000007С/17 от 20.06.2017)(ВЛ 10 кВ - 0,09 км, КЛ 10 кВ - 0,784 км, КЛ 0,4 кВ - 1,58 км)</v>
          </cell>
          <cell r="C641" t="str">
            <v>I_000-55-1-01.32-1858</v>
          </cell>
        </row>
        <row r="642">
          <cell r="B642" t="str">
            <v>Реконструкция (вынос) ВЛ 10 кВ яч.38Д ПС-110/10 «Усогорск» в п. Усогорск Удорского района Республики Коми (Абдулхалимов Башир Саидахмедович Дог. № ОЗУ-000012Ю/17 от 03.07.17)(опора - 1 шт.)</v>
          </cell>
          <cell r="C642" t="str">
            <v>I_000-55-1-01.32-1860</v>
          </cell>
        </row>
        <row r="643">
          <cell r="B643" t="str">
            <v>Реконструкция ВЛ 10 кВ яч.5 РП 10 кВ «Митрофан» с заменой неизолированного провода на СИП протяженностью 23,72 км</v>
          </cell>
          <cell r="C643" t="str">
            <v>I_007-54-1-01.32-0490</v>
          </cell>
        </row>
        <row r="644">
          <cell r="B644" t="str">
            <v>Реконструкция ВЛ 10 кВ яч.3 ПС 35/10 кВ «Дутово» с заменой неизолированного провода на СИП протяженностью 13,41 км</v>
          </cell>
          <cell r="C644" t="str">
            <v>I_007-54-1-01.32-0489</v>
          </cell>
        </row>
        <row r="645">
          <cell r="B645" t="str">
            <v>Реконструкция ВЛ 10 кВ яч.7Д ПС 110/10 кВ «Приозерная» с переводом провода на СИП протяженностью 1,6 км в Корткеросском районе</v>
          </cell>
          <cell r="C645" t="str">
            <v>I_007-55-1-01.32-1868</v>
          </cell>
        </row>
        <row r="646">
          <cell r="B646" t="str">
            <v>Реконструкция ВЛ 10 кВ яч.6Д ПС 110/10 кВ «Подтыбок» с переводом провода на СИП и выносом участков ВЛ протяженностью 4,36 км в Корткеросском районе</v>
          </cell>
          <cell r="C646" t="str">
            <v>I_007-55-1-01.32-1869</v>
          </cell>
        </row>
        <row r="647">
          <cell r="B647" t="str">
            <v>Реконструкция ВЛ 10 кВ яч.12Д ПС 110/10 кВ «Сторожевск» с переводом провода на СИП протяженностью 22,62 км в Корткеросском районе</v>
          </cell>
          <cell r="C647" t="str">
            <v>I_007-55-1-01.32-1870</v>
          </cell>
        </row>
        <row r="648">
          <cell r="B648" t="str">
            <v>Реконструкция ВЛ 10 кВ яч.9Д ПС 110/10 кВ «Мордино» с переводом провода на СИП протяженностью 35,5 км в Корткеросском районе</v>
          </cell>
          <cell r="C648" t="str">
            <v>I_007-55-1-01.32-1871</v>
          </cell>
        </row>
        <row r="649">
          <cell r="B649" t="str">
            <v>Реконструкция ВЛ 10 кВ яч.7Д, 11Д ПС 110/10 кВ «Пажга» с заменой воздушного перехода через р. Сысола на кабельный протяженностью 1,72 км в Сыктывдинском районе</v>
          </cell>
          <cell r="C649" t="str">
            <v>I_000-55-1-01.32-1863</v>
          </cell>
        </row>
        <row r="650">
          <cell r="B650" t="str">
            <v>Реконструкция ВЛ 0,4 кВ ф. 1 от ТП 20/0,4 кВ № 40 в д. Акись с заменой неизолированного провода на СИП (ПЭС) (0,92 км)</v>
          </cell>
          <cell r="C650" t="str">
            <v>I_007-52-1-01.41-0625</v>
          </cell>
        </row>
        <row r="651">
          <cell r="B651" t="str">
            <v>Реконструкция ВЛ 0,4 кВ ф. 2 от ТП 20/0,4 кВ № 40 в д. Акись с заменой неизолированного провода на СИП (ПЭС) (1,48 км)</v>
          </cell>
          <cell r="C651" t="str">
            <v>I_007-52-1-01.41-0626</v>
          </cell>
        </row>
        <row r="652">
          <cell r="B652" t="str">
            <v>Реконструкция ВЛ 0,4 кВ ф. 1 от ТП 20/0,4 кВ № 41 в д. Акись с заменой неизолированного провода на СИП (ПЭС) (1,36 км)</v>
          </cell>
          <cell r="C652" t="str">
            <v>I_007-52-1-01.41-0627</v>
          </cell>
        </row>
        <row r="653">
          <cell r="B653" t="str">
            <v>Реконструкция ВЛ 0, 4 кВ ф. 1 от ТП 20/0,4 кВ № 38 в д. Усть-Лыжа с заменой неизолированного провода на СИП (ПЭС) (0,56 км)</v>
          </cell>
          <cell r="C653" t="str">
            <v>I_007-52-1-01.41-0628</v>
          </cell>
        </row>
        <row r="654">
          <cell r="B654" t="str">
            <v>Реконструкция ВЛ 0, 4 кВ ф. 2 от ТП 20/0,4 кВ № 38 в д. Усть-Лыжа с заменой неизолированного провода на СИП (ПЭС) (1,28 км)</v>
          </cell>
          <cell r="C654" t="str">
            <v>I_007-52-1-01.41-0629</v>
          </cell>
        </row>
        <row r="655">
          <cell r="B655" t="str">
            <v>Реконструкция ВЛ 0, 4 кВ ф. 3 от ТП 20/0,4 кВ № 38 в д. Усть-Лыжа с заменой неизолированного провода на СИП (ПЭС) (1,4 км)</v>
          </cell>
          <cell r="C655" t="str">
            <v>I_007-52-1-01.41-0630</v>
          </cell>
        </row>
        <row r="656">
          <cell r="B656" t="str">
            <v>Реконструкция ВЛ 0, 4 кВ ф. 1 от ТП 20/0,4 кВ № 39 в д. Усть-Лыжа с заменой неизолированного провода на СИП (ПЭС) (0,84 км)</v>
          </cell>
          <cell r="C656" t="str">
            <v>I_007-52-1-01.41-0631</v>
          </cell>
        </row>
        <row r="657">
          <cell r="B657" t="str">
            <v>Реконструкция ВЛ 0, 4 кВ ф. 2 от ТП 20/0,4 кВ № 39 в д. Усть-Лыжа с заменой неизолированного провода на СИП (ПЭС) (1,0 км)</v>
          </cell>
          <cell r="C657" t="str">
            <v>I_007-52-1-01.41-0632</v>
          </cell>
        </row>
        <row r="658">
          <cell r="B658" t="str">
            <v>Реконструкция ВЛ 0, 4 кВ ф. 3 от ТП 20/0,4 кВ № 39 в д. Усть-Лыжа с заменой неизолированного провода на СИП (ПЭС) (0,84 км)</v>
          </cell>
          <cell r="C658" t="str">
            <v>I_007-52-1-01.41-0633</v>
          </cell>
        </row>
        <row r="659">
          <cell r="B659" t="str">
            <v>Реконструкция ВЛ 10 кВ яч.517Д ПС 110/10 кВ «Зеленец» с заменой неизолированного провода на СИП протяженностью 20,47 км в Сыктывдинском районе (ЮЭС)</v>
          </cell>
          <cell r="C659" t="str">
            <v>I_007-55-1-01.32-1874</v>
          </cell>
        </row>
        <row r="660">
          <cell r="B660" t="str">
            <v>Реконструкция ВЛ 20 кВ ПС «КС-10» - ПС «Кедва» протяженностью 34,05 км в Ухтинском районе Республики Коми</v>
          </cell>
          <cell r="C660" t="str">
            <v>I_000-54-1-01.31-0284</v>
          </cell>
        </row>
        <row r="661">
          <cell r="B661" t="str">
            <v>Реконструкция ВЛ-110 кВ №150, №151 на участке от ПС "Нижний Одес" оп.№281, оп.№321 в сторону ПС "Пашня" (протяженность двухцепных участков 14,5 км)</v>
          </cell>
          <cell r="C661" t="str">
            <v>I_000-54-1-01.12-0674</v>
          </cell>
        </row>
        <row r="662">
          <cell r="B662" t="str">
            <v>Реконструкция ВЛ 35 кВ №71: вынос участка линии в пролете опор №51-59 на новую трассу протяженностью 1,7 км</v>
          </cell>
          <cell r="C662" t="str">
            <v>I_000-51-1-01.21-0006</v>
          </cell>
        </row>
        <row r="663">
          <cell r="B663" t="str">
            <v>Реконструкция ВЛ 35 кВ №27: вынос участка линии протяженностью 0,6 км</v>
          </cell>
          <cell r="C663" t="str">
            <v>I_000-51-1-01.21-0007</v>
          </cell>
        </row>
        <row r="664">
          <cell r="B664" t="str">
            <v>Реконструкция ВЛ 10 кВ яч.5Д ПС 110/10 кВ «Мордино» с заменой неизолированного провода на СИП протяженностью 14,75 км в Корткеросском районе</v>
          </cell>
          <cell r="C664" t="str">
            <v>I_007-55-1-01.32-1876</v>
          </cell>
        </row>
        <row r="665">
          <cell r="B665" t="str">
            <v>Реконструкция ВЛ 110 кВ №163, №166 на переходе через реку Сысола протяженностью 1,918 км (ЮЭС)</v>
          </cell>
          <cell r="C665" t="str">
            <v>I_000-55-1-01.12-1313</v>
          </cell>
        </row>
        <row r="666">
          <cell r="B666" t="str">
            <v>Реконструкция ВЛ 10 кВ яч.8Д ПС 110/10 кВ «Усть-Вымь» в Усть-Вымском районе с переводом на провод СИП протяженностью 1,23 км (ЮЭС)</v>
          </cell>
          <cell r="C666" t="str">
            <v>I_007-55-1-01.32-1878</v>
          </cell>
        </row>
        <row r="667">
          <cell r="B667" t="str">
            <v>Реконструкция ВЛ 110 кВ №178/179 Ёдва - Усогорск с отпайкой на ПС "Чернутьево" (ВЛ-178) в части расширения просек в Удорском районе Республики Коми в объеме 139,794 га (ЮЭС)</v>
          </cell>
          <cell r="C667" t="str">
            <v>I_004-55-1-01.12-1314</v>
          </cell>
        </row>
        <row r="668">
          <cell r="B668" t="str">
            <v>Реконструкция ВЛ 35 кВ №34 "Синдор-Ропча" в части расширения просек в Княжпогостском районе Республики Коми в объеме 40,19 га (ЮЭС)</v>
          </cell>
          <cell r="C668" t="str">
            <v>I_004-55-1-01.21-0009</v>
          </cell>
        </row>
        <row r="669">
          <cell r="B669" t="str">
            <v>Реконструкция ВЛ 35 кВ №37 "Усогорск-Кослан" в части расширения просек в Удорском районе Республики Коми в объеме 17,59 га (ЮЭС)</v>
          </cell>
          <cell r="C669" t="str">
            <v>I_004-55-1-01.21-0010</v>
          </cell>
        </row>
        <row r="670">
          <cell r="B670" t="str">
            <v>Реконструкция КЛ 0,4 кВ ф.13 от ТП 10/0,4 кВ №634 в г. Сосногорск Республики Коми (КЛ 0,4 кВ - 0,04 км)</v>
          </cell>
          <cell r="C670" t="str">
            <v>I_000-54-1-02.41-0417</v>
          </cell>
        </row>
        <row r="671">
          <cell r="B671" t="str">
            <v>Реконструкция ВЛ 220 кВ №253,254  в части расширения просек (ПЭС)</v>
          </cell>
          <cell r="C671" t="str">
            <v>F_000-52-1-01.11-0005</v>
          </cell>
        </row>
        <row r="672">
          <cell r="B672" t="str">
            <v>Реконструкция ВЛ 220 кВ ВЛ №282, ВЛ 220 кВ №283 в части расширения просек (ПЭС)</v>
          </cell>
          <cell r="C672" t="str">
            <v>F_000-52-1-01.11-0003</v>
          </cell>
        </row>
        <row r="673">
          <cell r="B673" t="str">
            <v>Реконструкция ВЛ 110 кВ №123  в части расширения просек (ПЭС)</v>
          </cell>
          <cell r="C673" t="str">
            <v>F_000-52-1-01.12-0029</v>
          </cell>
        </row>
        <row r="674">
          <cell r="B674" t="str">
            <v>Реконструкция ВЛ 110 кВ №165 ПС "Пашня"- ПС "Вуктыл-1,2" на одноцепном участке в части расширения просеки (ЦЭС)</v>
          </cell>
          <cell r="C674" t="str">
            <v>F_000-54-1-01.12-0660</v>
          </cell>
        </row>
        <row r="675">
          <cell r="B675" t="str">
            <v>Реконструкция ВЛ 110 кВ №130/131 ПС "Троицк"- ПС "Южная" в части расширения просеки в Троицко-Печорском районе Республики Коми (ЦЭС)</v>
          </cell>
          <cell r="C675" t="str">
            <v>F_000-54-1-01.12-0670</v>
          </cell>
        </row>
        <row r="676">
          <cell r="B676" t="str">
            <v>Реконструкция ВЛ 35 кВ №8 СТЭЦ – ПС «Металлобаза» в части расширения просек (ЦЭС)</v>
          </cell>
          <cell r="C676" t="str">
            <v>F_000-54-1-01.21-0511</v>
          </cell>
        </row>
        <row r="677">
          <cell r="B677" t="str">
            <v>Реконструкция ВЛ 35 кВ №№63, 64, 73, 74 в части расширения просек (ПЭС)</v>
          </cell>
          <cell r="C677" t="str">
            <v>F_000-52-1-01.21-0062</v>
          </cell>
        </row>
        <row r="678">
          <cell r="B678" t="str">
            <v>Реконструкция ВЛ 35 кВ №75,76,78 в части расширения просеки (ПЭС)</v>
          </cell>
          <cell r="C678" t="str">
            <v>F_000-52-1-01.21-0067</v>
          </cell>
        </row>
        <row r="679">
          <cell r="B679" t="str">
            <v>Реконструкция ВЛ 35 кВ №65, 66 в части расширения просеки (ПЭС)</v>
          </cell>
          <cell r="C679" t="str">
            <v>F_000-52-1-01.21-0068</v>
          </cell>
        </row>
        <row r="680">
          <cell r="B680" t="str">
            <v>Реконструкция ВЛ 35 кВ №45, 46 в части расширения просеки (ПЭС)</v>
          </cell>
          <cell r="C680" t="str">
            <v>F_000-52-1-01.21-0050</v>
          </cell>
        </row>
        <row r="681">
          <cell r="B681" t="str">
            <v>Реконструкция ВЛ 35 кВ №№41, 42, 51, 52 в части расширения просеки (ПЭС)</v>
          </cell>
          <cell r="C681" t="str">
            <v>F_000-52-1-01.21-0064</v>
          </cell>
        </row>
        <row r="682">
          <cell r="B682" t="str">
            <v>Реконструкция ВЛ 35 кВ №26 "ВТЭЦ 1 - ПС Воркутинская": замена опор, замена провода (ВЭС)</v>
          </cell>
          <cell r="C682" t="str">
            <v>F_000-51-1-01.21-0002</v>
          </cell>
        </row>
        <row r="683">
          <cell r="B683" t="str">
            <v>Реконструкция ВЛ 35 кВ №17 ПС "Н.Одес" – ПС "Джьер" в части расширения просек (ЦЭС)</v>
          </cell>
          <cell r="C683" t="str">
            <v>F_000-54-1-01.21-0520</v>
          </cell>
        </row>
        <row r="684">
          <cell r="B684" t="str">
            <v>Реконструкция ВЛ 0,4 кВ от КТП 10/0,4 кВ №№  501, 502, 612, 804, 813, 1001, сооружение ВЛ 10 кВ, КТП 10/0,4 кВ в с. Летка Прилузского района (ЮЭС)</v>
          </cell>
          <cell r="C684" t="str">
            <v>F_000-55-1-01.41-0101</v>
          </cell>
        </row>
        <row r="685">
          <cell r="B685" t="str">
            <v>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v>
          </cell>
          <cell r="C685" t="str">
            <v>J_000-51-1-01.21-0010</v>
          </cell>
        </row>
        <row r="686">
          <cell r="B686" t="str">
            <v>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v>
          </cell>
          <cell r="C686" t="str">
            <v>J_000-51-1-01.33-0172</v>
          </cell>
        </row>
        <row r="687">
          <cell r="B687" t="str">
            <v>Реконструкция (вынос) ВЛ 10 кВ яч.8Д ПС 110/10 кВ «Богородск», ВЛ 0,4 кВ ф.3 от КТП 10/0,4 кВ №814 «Большелуг 1» в с. Большелуг Корткеросского района Республики Коми (Дог. № ОЗУ-000027Ю/18 от 21.08.18)(ВЛ 10 кВ - 0,43 км, ВЛ 0,4 кВ - 0,12 км)</v>
          </cell>
          <cell r="C687" t="str">
            <v>J_000-55-1-01.32-1921</v>
          </cell>
        </row>
        <row r="688">
          <cell r="B688" t="str">
            <v>Реконструкция (вынос) ВЛ 0,4 кВ ф.1, ф.2 от ТП 10/0,4 кВ №204 в с. Часово Сыктывдиского района Республики Коми (Часовская СОШ Дог. № ОЗУ-000015Ю/18 от 11.07.18)(ВЛ 0,4 кВ - 0,63 км)</v>
          </cell>
          <cell r="C688" t="str">
            <v>J_000-55-1-01.41-3619</v>
          </cell>
        </row>
        <row r="690">
          <cell r="B690" t="str">
            <v>Реконструкция (вынос) ВЛ-10 кВ фидер "608" от ПС 35/10 "Западная" в г.Усинск (Югорская строительная компания Дог. № ОЗУ-000026П/16 от 07.02.2018)(ВЛ 10 кВ - 0,115 км)</v>
          </cell>
          <cell r="C690" t="str">
            <v>J_000-52-1-01.32-0363</v>
          </cell>
        </row>
        <row r="691">
          <cell r="B691" t="str">
            <v>Реконструкция ВЛ 110 кВ №163/3 ПС «Вой-Вож» - ПС «Помоздино» в части расширения просеки в Усть-Куломском районе Республики Коми (13,1773 га)</v>
          </cell>
          <cell r="C691" t="str">
            <v>J_004-55-1-01.12-1336</v>
          </cell>
        </row>
        <row r="692">
          <cell r="B692" t="str">
            <v>Реконструкция ВЛ 10 кВ "ПС 110/10 Южная яч.313 - ТП №163 - ТП №334 - РП №19, яч.10" с заменой неизолированного провода на СИП протяженностью 4,8 км</v>
          </cell>
          <cell r="C692" t="str">
            <v>J_007-55-1-01.32-1925</v>
          </cell>
        </row>
        <row r="693">
          <cell r="B693" t="str">
            <v>Реконструкция ВЛ 10 кВ "ПС 110/10 Южная яч.356 - ТП №334 - ТП №193" с заменой неизолированного провода на СИП протяженностью 4,185 км</v>
          </cell>
          <cell r="C693" t="str">
            <v>J_007-55-1-01.32-1926</v>
          </cell>
        </row>
        <row r="694">
          <cell r="B694" t="str">
            <v>Реконструкция ВЛ 110 кВ №163/3 ПС «Вой-Вож» - ПС «Помоздино» в части расширения просек в Усть-Куломском районе Республики Коми в объеме 21,33 га</v>
          </cell>
          <cell r="C694" t="str">
            <v>J_004-55-1-01.12-1337</v>
          </cell>
        </row>
        <row r="695">
          <cell r="B695" t="str">
            <v>Реконструкция ВЛ 20 кВ №8 от ПС 110/20/10 кВ "Кожва" до ТП 20/0,4 кВ №40 в д. Акись (ВЛ 20 кВ – 35 км)</v>
          </cell>
          <cell r="C695" t="str">
            <v>J_000-52-1-01.31-0040</v>
          </cell>
        </row>
        <row r="696">
          <cell r="B696" t="str">
            <v>Реконструкция (вынос) ВЛ 10 кВ яч.11Д и ВЛ 0,4 кВ ф.6 КТП 10/0,4 кВ №512 в с. Визинга Сысольского района Республики Коми (СОШ с.Визинга Дог. № ОЗУ-000022Ю/18 от 30.07.2018)(ВЛ 10 кВ - 0,115 км; ВЛ 0,4 кВ - 0,08 км)</v>
          </cell>
          <cell r="C696" t="str">
            <v>J_000-55-1-01.32-1923</v>
          </cell>
        </row>
        <row r="697">
          <cell r="B697" t="str">
            <v>Реконструкция (вынос) ВЛ 10 кВ яч.20Д ПС110/10 кВ «Визинга», КТП 10/0,4 кВ №2008 «База райкомхоза», ВЛ 0,4 кВ ф.3, ф.4, ф.6 от КТП 10/0,4 кВ №2008 в с. Визинга Сысольского района Республики Коми (Дог. № ОЗУ-000017Ю/17 от 18.08.17)(КТП 10/0,4кВ - 1х0,16 МВА, ВЛ 10 кВ - 0,03 км, ВЛ 0,4 кВ - 0,18 км)</v>
          </cell>
          <cell r="C697" t="str">
            <v>J_000-55-1-01.32-1922</v>
          </cell>
        </row>
        <row r="698">
          <cell r="B698" t="str">
            <v>Реконструкция (вынос) ВЛ 10 кВ яч.6Д ПС «Гурьевка» с установкой одностоечных ж/б опор (2 шт.) в с. Гурьевка Прилузского района Республики Коми (Коми дорожная компания Дог. № ОЗУ-000021Ю/18 от 25.12.18)</v>
          </cell>
          <cell r="C698" t="str">
            <v>J_000-55-1-01.32-1938</v>
          </cell>
        </row>
        <row r="701">
          <cell r="B701" t="str">
            <v>Модернизация, техническое перевооружение линий электропередачи, всего, в том числе:</v>
          </cell>
          <cell r="C701" t="str">
            <v>Г</v>
          </cell>
        </row>
        <row r="702">
          <cell r="B702" t="str">
            <v>Техническое перевооружение ВЛ 6 кВ от ПС 110/6 кВ "Западно-Соплесская" яч. №19 в Вуктыльском районе с заменой неизолированного провода на СИП протяженностью 13,8 км (ПЭС)</v>
          </cell>
          <cell r="C702" t="str">
            <v>F_000-52-1-01.32-0016</v>
          </cell>
        </row>
        <row r="703">
          <cell r="B703" t="str">
            <v>Техническое перевооружение ВЛ 10 кВ ф. 1118 от ПС 110/10 кВ "Каджером" яч. №18 в Печорском районе с заменой неизолированного провода на СИП (ПЭС) (6,57 км)</v>
          </cell>
          <cell r="C703" t="str">
            <v>F_000-52-1-01.32-0017</v>
          </cell>
        </row>
        <row r="704">
          <cell r="B704" t="str">
            <v>Техническое перевооружение ВЛ 10 кВ №4, №5 от ПС 35/10 «Трош» с заменой секционирующих пунктов 10 кВ в д. Захарвань, д. Денисовка, с. Щельябож, с. Мутный Материк МО ГО «Усинск» (4 шт.)</v>
          </cell>
          <cell r="C704" t="str">
            <v>I_000-52-1-01.32-0356</v>
          </cell>
        </row>
        <row r="705">
          <cell r="B705" t="str">
            <v>Техническое перевооружение КЛ 10 кВ от опоры №37 фидер №3 ПС 35/10 кВ «Промбаза» до РП 10 кВ №3 яч.№6, от опоры №40 фидер №27 ПС «Промбаза» до РП 10 кВ №3 яч.№3 в г. Усинск протяженностью 1,4 км (ПЭС)</v>
          </cell>
          <cell r="C705" t="str">
            <v>F_000-52-1-02.31-0207</v>
          </cell>
        </row>
        <row r="706">
          <cell r="B706" t="str">
            <v>Техническое перевооружение КЛ 10 кВ от опоры №37 фидер №3 ПС 35/10 кВ «Промбаза» до РП 10 кВ №3 яч.№6 в г. Усинск протяженностью 0,7 км (ПЭС)</v>
          </cell>
          <cell r="C706" t="str">
            <v>I_000-52-1-02.32-0001</v>
          </cell>
        </row>
        <row r="707">
          <cell r="B707" t="str">
            <v>Техническое перевооружение КЛ 10 кВ от опоры №40 фидер №27 ПС 35/10 «Промбаза» до РП 10 кВ №3 яч.№3 в г. Усинск протяженностью 0,7 км (ПЭС)</v>
          </cell>
          <cell r="C707" t="str">
            <v>I_000-52-1-02.32-0002</v>
          </cell>
        </row>
        <row r="708">
          <cell r="B708" t="str">
            <v>Техническое перевооружение 2 КЛ 10 кВ от ПС 110/10 "Западная" яч.121, 134 до РП №3 яч.13, 14 протяженностью 4,2 км (СЭС)</v>
          </cell>
          <cell r="C708" t="str">
            <v>F_000-53-1-02.31-0012</v>
          </cell>
        </row>
        <row r="709">
          <cell r="B709" t="str">
            <v>Модернизация ВЛ 110 кВ  № 179: установка переключательного пункта на ответвление на ПС «Благоево» (ЮЭС) (1 шт.)</v>
          </cell>
          <cell r="C709" t="str">
            <v>F_000-55-1-01.12-0604</v>
          </cell>
        </row>
        <row r="710">
          <cell r="B710" t="str">
            <v>Модернизация ВЛ 10 кВ №5 от ПС 35/10 кВ "Трош" с установкой реклоузеров на оп. №№17, 18, 20/1, 13/1 в Усинском районе (ПЭС) (4 шт.)</v>
          </cell>
          <cell r="C710" t="str">
            <v>F_000-52-1-01.32-0015</v>
          </cell>
        </row>
        <row r="711">
          <cell r="B711" t="str">
            <v>Модернизация ВЛ 10 кВ яч.№1 ПС «Кедва» с установкой вакуумного реклоузера 10 кВ (1 шт.) и РЛК 10 кВ (4 шт.) в Ижемском районе Республики Коми</v>
          </cell>
          <cell r="C711" t="str">
            <v>I_000-54-1-01.32-0487</v>
          </cell>
        </row>
        <row r="712">
          <cell r="B712" t="str">
            <v>Модернизация ВЛ 110 кВ №150, №151 с установкой секционирующих пунктов 110 кВ в районе ПС 110/35/6 кВ "Нижний Одес" (2 шт.) (ЦЭС)</v>
          </cell>
          <cell r="C712" t="str">
            <v>F_000-54-1-01.12-0005</v>
          </cell>
        </row>
        <row r="713">
          <cell r="B713" t="str">
            <v>Модернизация ВЛ 110 кВ №151 с установкой секционирующего пункта 110 кВ в районе ПС 110/35/6 кВ "Нижний Одес" (1 шт.)(ЦЭС)</v>
          </cell>
          <cell r="C713" t="str">
            <v>I_000-54-1-01.12-0675</v>
          </cell>
        </row>
        <row r="714">
          <cell r="B714" t="str">
            <v>Модернизация ВЛ 110 кВ №150 с установкой секционирующего пункта 110 кВ в районе ПС 110/35/6 кВ "Нижний Одес" (1 шт.)(ЦЭС)</v>
          </cell>
          <cell r="C714" t="str">
            <v>I_000-54-1-01.12-0676</v>
          </cell>
        </row>
        <row r="715">
          <cell r="B715" t="str">
            <v>Модернизация ВЛ 110 кВ №142 с установкой секционирующего пункта 110 кВ на отпайке в сторону ПС 110/10 кВ «Замежная» в Усть-Цилемском районе Республики Коми (1 шт.)</v>
          </cell>
          <cell r="C715" t="str">
            <v>I_000-54-1-01.12-0264</v>
          </cell>
        </row>
        <row r="716">
          <cell r="B716" t="str">
            <v>Модернизация ВЛ-10 кВ фидер Медвежская №1 от ПС 35/10 кВ «Ермак» с установкой реклоузеров на оп. №1, в МР «Печора» (1 шт.)</v>
          </cell>
          <cell r="C716" t="str">
            <v>I_000-52-1-01.32-0366</v>
          </cell>
        </row>
        <row r="717">
          <cell r="B717" t="str">
            <v>Модернизация ВЛ-10 кВ фидер Медвежская №2 от ПС 35/10 кВ «Ермак» с установкой реклоузеров на оп. № 1 в МР «Печора» (1шт.)</v>
          </cell>
          <cell r="C717" t="str">
            <v>I_000-52-1-01.32-0367</v>
          </cell>
        </row>
        <row r="718">
          <cell r="B718" t="str">
            <v>Техническое перевооружение КЛ 10 кВ "ТП №307 - оп.№21 ВЛ-10 кВ "ПС Выльгорт, яч.13", К1" длиной 0,23 км в с. Выльгорт Республики Коми</v>
          </cell>
          <cell r="C718" t="str">
            <v>I_000-55-1-02.32-0001</v>
          </cell>
        </row>
        <row r="719">
          <cell r="B719" t="str">
            <v>Модернизация ВЛ 110 кВ №179: установка переключательного пункта на ответвление на ПС 110/10 кВ Благоево, в Удорском районе Республики Коми (1 шт.)</v>
          </cell>
          <cell r="C719" t="str">
            <v>I_000-55-1-01.12-1311</v>
          </cell>
        </row>
        <row r="720">
          <cell r="B720" t="str">
            <v>Техническое перевооружение КЛ 10 кВ от ПС 110/10 "Восточная" яч.227, 212 в сторону РП №1 яч.13, 16 протяженностью 0,32 км (СЭС)</v>
          </cell>
          <cell r="C720" t="str">
            <v>F_000-53-1-02.31-0014</v>
          </cell>
        </row>
        <row r="721">
          <cell r="B721" t="str">
            <v>Техническое перевооружение ВЛ-110 кВ №№119,120 от ПС 220/110/35 кВ "Воркута" до ПС 110/6 кВ "Воргашорская": замена опор (3 шт.) (ВЭС)</v>
          </cell>
          <cell r="C721" t="str">
            <v>F_000-51-1-01.12-0021</v>
          </cell>
        </row>
        <row r="722">
          <cell r="B722" t="str">
            <v>Техническое перевооружение ВЛ 35-110 кВ, имеющих пересечения с автодорогами: замена опор (ЦЭС) (6 опор)</v>
          </cell>
          <cell r="C722" t="str">
            <v>F_000-54-1-01.21-0003</v>
          </cell>
        </row>
        <row r="723">
          <cell r="B723" t="str">
            <v>Модернизация ВЛ 110 кВ №108 "ПС Воркутинская ТЭЦ-2 - ПС Воркута": установка дополнительной опоры (1 шт.), замена опоры (1 шт.)</v>
          </cell>
          <cell r="C723" t="str">
            <v>I_000-51-1-01.12-0022</v>
          </cell>
        </row>
        <row r="724">
          <cell r="B724" t="str">
            <v>Модернизация ВЛ 110 кВ №102 "ПС Воркута - ПС ЗКПД": установка дополнительной опоры (1 шт.) г. Воркута</v>
          </cell>
          <cell r="C724" t="str">
            <v>I_000-51-1-01.12-0023</v>
          </cell>
        </row>
        <row r="725">
          <cell r="B725" t="str">
            <v>Модернизация ВЛ 110 кВ №114 ПС "Воркута" - ПС "ЦОФ": установка дополнительной опоры (1 шт.) г. Воркута</v>
          </cell>
          <cell r="C725" t="str">
            <v>I_000-51-1-01.12-0024</v>
          </cell>
        </row>
        <row r="726">
          <cell r="B726" t="str">
            <v>Техническое перевооружение КЛ 10 кВ от ТП 10/0,4 кВ №№ 64, 18, 131, 6, 102, от РП №4, от ПС 35/10 «Речная» в г. Печора протяженностью 3,697 км (ПЭС)</v>
          </cell>
          <cell r="C726" t="str">
            <v>F_000-52-1-02.31-0206</v>
          </cell>
        </row>
        <row r="727">
          <cell r="B727" t="str">
            <v>Техническое перевооружение КЛ 10 кВ от ТП 10/0,4 кВ № 64 яч.3 до ТП 10/0,4 кВ № 127 яч.9 в г. Печора протяженностью 0,22 км (ПЭС)</v>
          </cell>
          <cell r="C727" t="str">
            <v>I_000-52-1-02.32-0003</v>
          </cell>
        </row>
        <row r="728">
          <cell r="B728" t="str">
            <v>Техническое перевооружение КЛ 10 кВ от ТП 10/0,4 кВ № 18 яч.2 до ТП 10/0,4 кВ № 19 яч.8 в г. Печора протяженностью 0,417 км (ПЭС)</v>
          </cell>
          <cell r="C728" t="str">
            <v>I_000-52-1-02.32-0004</v>
          </cell>
        </row>
        <row r="729">
          <cell r="B729" t="str">
            <v>Техническое перевооружение КЛ 10 кВ от ТП 10/0,4 кВ № 131 яч.3 до ТП 10/0,4 кВ № 252 яч.1 в г. Печора протяженностью 0,47 км (ПЭС)</v>
          </cell>
          <cell r="C729" t="str">
            <v>I_000-52-1-02.32-0005</v>
          </cell>
        </row>
        <row r="730">
          <cell r="B730" t="str">
            <v>Техническое перевооружение КЛ 10 кВ от РП № 4 яч.2 до ТП 10/0,4 кВ № 20 яч.2 в г. Печора протяженностью 0,21 км (ПЭС)</v>
          </cell>
          <cell r="C730" t="str">
            <v>I_000-52-1-02.32-0006</v>
          </cell>
        </row>
        <row r="731">
          <cell r="B731" t="str">
            <v>Техническое перевооружение КЛ 10 кВ от ПС 35/10 кВ "Речная" яч.104 до РП № 2 яч.7 в г. Печора протяженностью 1,5 км (ПЭС)</v>
          </cell>
          <cell r="C731" t="str">
            <v>I_000-52-1-02.32-0007</v>
          </cell>
        </row>
        <row r="732">
          <cell r="B732" t="str">
            <v>Техническое перевооружение КЛ 10 кВ от ТП 10/0,4 кВ № 131 яч.4 до ТП 10/0,4 кВ № 151 яч.3 в г. Печора протяженностью 0,25 км (ПЭС)</v>
          </cell>
          <cell r="C732" t="str">
            <v>I_000-52-1-02.32-0008</v>
          </cell>
        </row>
        <row r="733">
          <cell r="B733" t="str">
            <v>Техническое перевооружение КЛ 10 кВ от ТП 10/0,4 кВ № 6 яч.5 до ТП 10/0,4 кВ № 44 яч.3 в г. Печора протяженностью 0,33 км (ПЭС)</v>
          </cell>
          <cell r="C733" t="str">
            <v>I_000-52-1-02.32-0009</v>
          </cell>
        </row>
        <row r="734">
          <cell r="B734" t="str">
            <v>Техническое перевооружение КЛ 10 кВ от ТП 10/0,4 кВ № 102 яч.7 до ТП 10/0,4 кВ № 103 яч.8  в г. Печора протяженностью 0,3 км (ПЭС)</v>
          </cell>
          <cell r="C734" t="str">
            <v>I_000-52-1-02.32-0010</v>
          </cell>
        </row>
        <row r="735">
          <cell r="B735" t="str">
            <v>Техническое перевооружение ВЛ 110 №194 на участке «Летка – Ношуль» от опоры 90 до опоры 242 в Прилузском районе протяженностью 25 км</v>
          </cell>
          <cell r="C735" t="str">
            <v>I_000-55-1-01.12-1312</v>
          </cell>
        </row>
        <row r="736">
          <cell r="B736" t="str">
            <v>Техническое перевооружение ВЛ 10 кВ №4, №5 от ПС 35/10 «Трош» с заменой секционирующих пунктов 10 кВ в д. Захарвань, д. Денисовка, с. Щельябож, с. Мутный Материк МО ГО «Усинск» (4 шт.)</v>
          </cell>
          <cell r="C736" t="str">
            <v>J_000-52-1-01.32-0368</v>
          </cell>
        </row>
        <row r="757">
          <cell r="B757" t="str">
            <v>Развитие и модернизация учета электрической энергии (мощности), всего, в том числе:</v>
          </cell>
          <cell r="C757" t="str">
            <v>Г</v>
          </cell>
        </row>
        <row r="758">
          <cell r="B758" t="str">
            <v>Установка приборов учета, класс напряжения 0,22 (0,4) кВ, всего, в том числе:</v>
          </cell>
          <cell r="C758" t="str">
            <v>Г</v>
          </cell>
        </row>
        <row r="759">
          <cell r="B759" t="str">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(31954 шт.)</v>
          </cell>
          <cell r="C759" t="str">
            <v>F_003-56-1-05.20-0000</v>
          </cell>
        </row>
        <row r="760">
          <cell r="B760" t="str">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(13495 шт.)</v>
          </cell>
          <cell r="C760" t="str">
            <v>I_003-56-1-05.20-0001</v>
          </cell>
        </row>
        <row r="761">
          <cell r="B761" t="str">
            <v>Создание узлов учета электроэнергии на вводах 0,4кВ на ТП 6(10)/0,4кВ филиала «Комиэнерго» напряжением 0,38 (0,23) кВ с интеграцией в систему сбора и передачи данных (179 шт.)</v>
          </cell>
          <cell r="C761" t="str">
            <v>I_000-54-1-05.30-0001</v>
          </cell>
        </row>
        <row r="765">
          <cell r="B765" t="str">
            <v>Установка приборов учета, класс напряжения 6 (10) кВ, всего, в том числе:</v>
          </cell>
          <cell r="C765" t="str">
            <v>Г</v>
          </cell>
        </row>
        <row r="766">
          <cell r="B766" t="str">
            <v>Создание высоковольтных пунктов коммерческого учета 10 кВ на границе балансовой принадлежности с организацией удаленного сбора данных в производственном отделении "Печорские электрические сети" филиала ПАО «МРСК Северо-Запада» «Комиэнерго» (20 шт.)</v>
          </cell>
          <cell r="C766" t="str">
            <v>I_000-52-1-05.20-0002</v>
          </cell>
        </row>
        <row r="767">
          <cell r="B767" t="str">
            <v>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(40 шт.)</v>
          </cell>
          <cell r="C767" t="str">
            <v>I_003-56-1-05.20-0002</v>
          </cell>
        </row>
        <row r="784">
          <cell r="B784" t="str">
            <v>Установка приборов учета, класс напряжения 35 кВ, всего, в том числе:</v>
          </cell>
          <cell r="C784" t="str">
            <v>Г</v>
          </cell>
        </row>
        <row r="788">
          <cell r="B788" t="str">
            <v>Установка приборов учета, класс напряжения 110 кВ и выше, всего, в том числе:</v>
          </cell>
          <cell r="C788" t="str">
            <v>Г</v>
          </cell>
        </row>
        <row r="792">
          <cell r="B792" t="str">
            <v>Включение приборов учета в систему сбора и передачи данных, класс напряжения 0,22 (0,4) кВ, всего, в том числе:</v>
          </cell>
          <cell r="C792" t="str">
            <v>Г</v>
          </cell>
        </row>
        <row r="796">
          <cell r="B796" t="str">
            <v>Включение приборов учета в систему сбора и передачи данных, класс напряжения 6 (10) кВ, всего, в том числе:</v>
          </cell>
          <cell r="C796" t="str">
            <v>Г</v>
          </cell>
        </row>
        <row r="800">
          <cell r="B800" t="str">
            <v>Включение приборов учета в систему сбора и передачи данных, класс напряжения 35 кВ, всего, в том числе:</v>
          </cell>
          <cell r="C800" t="str">
            <v>Г</v>
          </cell>
        </row>
        <row r="804">
          <cell r="B804" t="str">
            <v>Включение приборов учета в систему сбора и передачи данных, класс напряжения 110 кВ и выше, всего, в том числе:</v>
          </cell>
          <cell r="C804" t="str">
            <v>Г</v>
          </cell>
        </row>
        <row r="808">
          <cell r="B808" t="str">
            <v>Реконструкция, модернизация, техническое перевооружение прочих объектов основных средств, всего, в том числе:</v>
          </cell>
          <cell r="C808" t="str">
            <v>Г</v>
          </cell>
        </row>
        <row r="809">
          <cell r="B809" t="str">
            <v>Реконструкция прочих объектов основных средств, всего, в том числе:</v>
          </cell>
          <cell r="C809" t="str">
            <v>Г</v>
          </cell>
        </row>
        <row r="810">
          <cell r="B810" t="str">
            <v>Реконструкция каналов связи Княжпогостского РЭС (ЮЭС) (1 система)</v>
          </cell>
          <cell r="C810" t="str">
            <v>F_000-55-1-04.30-0150</v>
          </cell>
        </row>
        <row r="811">
          <cell r="B811" t="str">
            <v>Реконструкция каналов связи и комплексов телемеханики АСТУ Эжвинского РЭС и Краснозатонского РЭС (13 основных и резервных каналов, организация центров сбора и отображения информации - 3 шт. )</v>
          </cell>
          <cell r="C811" t="str">
            <v>F_000-53-1-04.40-0939</v>
          </cell>
        </row>
        <row r="812">
          <cell r="B812" t="str">
            <v>Реконструкция каналов связи Усть-Куломского РЭС (ЮЭС) (1 система)</v>
          </cell>
          <cell r="C812" t="str">
            <v>F_000-55-1-04.30-0407</v>
          </cell>
        </row>
        <row r="813">
          <cell r="B813" t="str">
            <v>Реконструкция каналов связи и комплексов телемеханики АСТУ Усинского РЭС (1 система)</v>
          </cell>
          <cell r="C813" t="str">
            <v>F_000-52-1-04.40-0240</v>
          </cell>
        </row>
        <row r="814">
          <cell r="B814" t="str">
            <v>Реконструкция каналов связи и комплексов телемеханики АСТУ Возейского РЭС (1 система)</v>
          </cell>
          <cell r="C814" t="str">
            <v>F_000-52-1-04.40-0145</v>
          </cell>
        </row>
        <row r="815">
          <cell r="B815" t="str">
            <v>Реконструкция каналов связи ССПИ Удорского РЭС (1 система)</v>
          </cell>
          <cell r="C815" t="str">
            <v>F_000-55-1-04.30-0148</v>
          </cell>
        </row>
        <row r="816">
          <cell r="B816" t="str">
            <v>Реконструкция комплекса телемеханики ССПИ Прилузского РЭС (1 система)</v>
          </cell>
          <cell r="C816" t="str">
            <v>F_000-55-1-04.40-0002</v>
          </cell>
        </row>
        <row r="817">
          <cell r="B817" t="str">
            <v>Реконструкция кровли здания ПС 35/6 кВ «Новая» (ВЭС) (720 кв.м.)</v>
          </cell>
          <cell r="C817" t="str">
            <v>F_000-51-1-06.10-0162</v>
          </cell>
        </row>
        <row r="818">
          <cell r="B818" t="str">
            <v>Реконструкция ограждения территории ПС 110/6 кВ «Сухой Лог» (302 п.м.) в п. Кожва Печорского района (ПЭС) (302 п.м.)</v>
          </cell>
          <cell r="C818" t="str">
            <v>F_000-52-1-06.20-0001</v>
          </cell>
        </row>
        <row r="819">
          <cell r="B819" t="str">
            <v>Реконструкция ограждения базы ПО ПЭС в г. Усинск (ПЭС) (214,9 п.м.)</v>
          </cell>
          <cell r="C819" t="str">
            <v>F_000-52-1-06.20-0002</v>
          </cell>
        </row>
        <row r="820">
          <cell r="B820" t="str">
            <v>Реконструкция гаража с теплой стоянкой и электрокотельной базы СВЛ с заменой электродных котлов КЭВ 400/0,4 на индукционные электронагреватели (6 шт.) в г. Воркута (ВЭС)</v>
          </cell>
          <cell r="C820" t="str">
            <v>F_000-51-1-06.10-0660</v>
          </cell>
        </row>
        <row r="821">
          <cell r="B821" t="str">
            <v>Реконструкция здания ПСК для размещения персонала Возейского РЭС (ПЭС)(площадь застройки здания 340,2 кв.м.)</v>
          </cell>
          <cell r="C821" t="str">
            <v>F_000-52-1-06.10-0648</v>
          </cell>
        </row>
        <row r="823">
          <cell r="B823" t="str">
            <v>Реконструкция административного здания под административно- бытовое здание с боксами для крупногабаритной техники на территории базы ПО «Сыктывкарские электрические сети площадью 1086 м2 в г. Сыктывкаре Республики Коми</v>
          </cell>
          <cell r="C823" t="str">
            <v>G_000-53-1-06.10-0002</v>
          </cell>
        </row>
        <row r="824">
          <cell r="B824" t="str">
            <v>Реконструкция в производственных зданиях базы КРЭС и СВЛ производственного отделения "Воркутинские электрические сети" в г. Воркуте Республики Коми в части установки АУПС и СОУЭ людей о пожаре (1 компл)</v>
          </cell>
          <cell r="C824" t="str">
            <v>G_000-51-1-04.20-0145</v>
          </cell>
        </row>
        <row r="825">
          <cell r="B825" t="str">
            <v>Реконструкция на объектах ремонтно-производственные базы ГРЭС и СМиТ ПО ВЭС в части установки АУПС и СОУЭ людей о пожаре (1 компл.)</v>
          </cell>
          <cell r="C825" t="str">
            <v>G_000-51-1-04.20-0146</v>
          </cell>
        </row>
        <row r="826">
          <cell r="B826" t="str">
            <v>Реконструкция в зданиях Княжпогостского, Сыктывдинского, Корткеросского, Усть-Куломского, Прилузского РЭС в части монтажа АОПС и автоматической установки пожаротушения в здании ангара ремонта автомобилей с покрасочной камерой ПО «ЮЭС» (ЮЭС) (1 компл)</v>
          </cell>
          <cell r="C826" t="str">
            <v>F_000-55-1-04.20-0029</v>
          </cell>
        </row>
        <row r="827">
          <cell r="B827" t="str">
            <v>Реконструкция здания Краснозатонского района электрических сетей производственного отделения «Сыктывкарские электрические сети»: перевод на автономное отопление от индивидуального газового оборудования в г. Сыктывкар Республики Коми (1 компл.)</v>
          </cell>
          <cell r="C827" t="str">
            <v>G_000-53-1-06.10-0001</v>
          </cell>
        </row>
        <row r="828">
          <cell r="B828" t="str">
            <v>Реконструкция системы отопления здания РПБ ПС 110/35/10кВ «Нижний Одес» в Сосногорском районе Республики Коми (1 система)</v>
          </cell>
          <cell r="C828" t="str">
            <v>G_000-54-1-06.10-0029</v>
          </cell>
        </row>
        <row r="829">
          <cell r="B829" t="str">
            <v>Реконструкция в производственных зданиях Усть-Цилемского РЭС в Усть-Цилемском районе Республики Коми в части установки АУПС, АУП, СОУЭ людей о пожаре (1 компл)</v>
          </cell>
          <cell r="C829" t="str">
            <v>G_000-54-1-04.20-0630</v>
          </cell>
        </row>
        <row r="830">
          <cell r="B830" t="str">
            <v>Реконструкция ограждения территории РПБ Прилузского РЭС (ЮЭС) (496 п.м.)</v>
          </cell>
          <cell r="C830" t="str">
            <v>F_000-55-1-06.20-0003</v>
          </cell>
        </row>
        <row r="832">
          <cell r="B832" t="str">
            <v>Реконструкция в помещениях зданий базы Корткеросского РЭС и ПС 110/10 кВ «Корткерос» (ЮЭС) в части монтажа АОПС (1 компл.)</v>
          </cell>
          <cell r="C832" t="str">
            <v>F_000-55-1-04.20-0025</v>
          </cell>
        </row>
        <row r="833">
          <cell r="B833" t="str">
            <v>Реконструкция зданий Удорского РЭС, АОПС зданий производственной базы ПО "ЮЭС" в части монтажа АОПС и дымоудаления административного здания ПО "ЮЭС" (ЮЭС) (1 компл)</v>
          </cell>
          <cell r="C833" t="str">
            <v>F_000-55-1-04.20-0028</v>
          </cell>
        </row>
        <row r="834">
          <cell r="B834" t="str">
            <v>Реконструкция ограждения территории ПС 110/10кВ "Городская" (ПЭС) (200,65 п.м.)</v>
          </cell>
          <cell r="C834" t="str">
            <v>F_000-52-1-06.20-0617</v>
          </cell>
        </row>
        <row r="835">
          <cell r="B835" t="str">
            <v>Реконструкция периметрового ограждения базы Ижемского РЭС (ЦЭС) (692 п.м.)</v>
          </cell>
          <cell r="C835" t="str">
            <v>F_000-54-1-06.70-0002</v>
          </cell>
        </row>
        <row r="836">
          <cell r="B836" t="str">
            <v>Реконструкция оборудования ОРУ-110 кВ ПС 110/10 кВ «Городская» с установкой коммутационных аппаратов 110 кВ (6 шт.) в г. Печора</v>
          </cell>
          <cell r="C836" t="str">
            <v>I_000-52-1-03.13-0212</v>
          </cell>
        </row>
        <row r="837">
          <cell r="B837" t="str">
            <v>Реконструкция оборудования ПС 35/6 кВ "12У": замена КРУН-6 кВ (16 ячеек), МВ 35 кВ  на ВВ в ОРУ-35 кВ (3 шт.) (ПЭС)</v>
          </cell>
          <cell r="C837" t="str">
            <v>G_000-52-1-03.21-0949</v>
          </cell>
        </row>
        <row r="838">
          <cell r="B838" t="str">
            <v>Реконструкция оборудования ПС 35/6 кВ "2СВ": замена КРУН-6 кВ (18 ячеек), МВ 35 кВ на ВВ в ОРУ 35 кВ (2 шт.) (ПЭС)</v>
          </cell>
          <cell r="C838" t="str">
            <v>F_000-52-1-03.21-0952</v>
          </cell>
        </row>
        <row r="839">
          <cell r="B839" t="str">
            <v>Реконструкция РПБ Усть-Куломского РЭС и ПС-110/10кВ "Усть-Кулом" (ЮЭС) в части установки системы видеонаблюдения (1 система)</v>
          </cell>
          <cell r="C839" t="str">
            <v>F_000-55-1-06.20-0619</v>
          </cell>
        </row>
        <row r="840">
          <cell r="B840" t="str">
            <v>Реконструкция каналов связи Сысольского РЭС (1 система)</v>
          </cell>
          <cell r="C840" t="str">
            <v>I_000-55-1-04.30-0958</v>
          </cell>
        </row>
        <row r="841">
          <cell r="B841" t="str">
            <v>Реконструкция каналов связи Койгородского РЭС (1 система)</v>
          </cell>
          <cell r="C841" t="str">
            <v>I_000-55-1-04.30-0957</v>
          </cell>
        </row>
        <row r="842">
          <cell r="B842" t="str">
            <v>Реконструкция каналов связи и комплексов телемеханики АСТУ Сыктывдинского РЭС (1 система)</v>
          </cell>
          <cell r="C842" t="str">
            <v>I_000-55-1-04.40-0384</v>
          </cell>
        </row>
        <row r="843">
          <cell r="B843" t="str">
            <v>Реконструкция в производственных зданиях производственного отделения "Печорские электрические сети" в г. Печора в части установки АУПС, ОС и СОУЭ людей о пожаре (1 компл.)</v>
          </cell>
          <cell r="C843" t="str">
            <v>I_000-52-1-06.70-0002</v>
          </cell>
        </row>
        <row r="844">
          <cell r="B844" t="str">
            <v>Реконструкция производственных зданий на ПС 35/10 кВ "Комсомольская" и ПС 35/6 кВ «Илыч» ПО ЦЭС в части установки АУПС и СОУЭ людей о пожаре (2 компл.)</v>
          </cell>
          <cell r="C844" t="str">
            <v>I_000-54-1-06.70-0670</v>
          </cell>
        </row>
        <row r="845">
          <cell r="B845" t="str">
            <v>Реконструкция здания склад-ангара для сборно-разборного оборудования под здание стоянки техники с автомойкой на территории базы ПО «Южные электрические сети» площадью 720 м2 в г. Сыктывкаре</v>
          </cell>
          <cell r="C845" t="str">
            <v>I_000-55-1-06.10-0003</v>
          </cell>
        </row>
        <row r="846">
          <cell r="B846" t="str">
            <v>Реконструкция системы теплоснабжения в зданиях ПО «Южные электрические сети» (1 система)</v>
          </cell>
          <cell r="C846" t="str">
            <v>I_000-55-1-06.10-0001</v>
          </cell>
        </row>
        <row r="847">
          <cell r="B847" t="str">
            <v>Реконструкция ограждения территории ПС 110/20/10 кВ "Кожва" (423 п.м.)</v>
          </cell>
          <cell r="C847" t="str">
            <v>I_000-52-1-06.20-0619</v>
          </cell>
        </row>
        <row r="848">
          <cell r="B848" t="str">
            <v>Реконструкция здания гаражей и вспомогательных помещений под модульное здание АБК на территории базы ПО «Южные электрические сети» площадью 768 м2 в г. Сыктывкаре</v>
          </cell>
          <cell r="C848" t="str">
            <v>I_000-53-1-06.10-0003</v>
          </cell>
        </row>
        <row r="849">
          <cell r="B849" t="str">
            <v>Реконструкция каналов связи Прилузского РЭС ПО «ЮЭС» (1 система) в Прилузском районе</v>
          </cell>
          <cell r="C849" t="str">
            <v>I_000-55-1-04.30-0960</v>
          </cell>
        </row>
        <row r="850">
          <cell r="B850" t="str">
            <v>Реконструкция производственных зданий Усть-Цилемского РЭС ПО ЦЭС в части установки АУПС и СОУЭ людей при пожаре (9 компл.)</v>
          </cell>
          <cell r="C850" t="str">
            <v>I_000-54-1-06.70-0671</v>
          </cell>
        </row>
        <row r="851">
          <cell r="B851" t="str">
            <v>Реконструкция системы холодного водоснабжения на базе ПО «ЮЭС», м. Дырнос 106 протяженностью 1,16 км в г. Сыктывкаре</v>
          </cell>
          <cell r="C851" t="str">
            <v>I_000-55-1-06.70-0002</v>
          </cell>
        </row>
        <row r="852">
          <cell r="B852" t="str">
            <v>Реконструкция системы электроснабжения с. Усть-Уса (ПЭС) (установка КТП 10/0,4 кВ - 1х0,63 МВА, демонтаж КТП 10/0,4 кВ -1х0,25 МВА, монтаж ДЭС - 2 шт., ВЛ 10 кВ - 0,02 км, КЛ 0,4 кВ - 0,202 км)</v>
          </cell>
          <cell r="C852" t="str">
            <v>F_000-52-1-03.31-0017</v>
          </cell>
        </row>
        <row r="853">
          <cell r="B853" t="str">
            <v>Реконструкция каналов связи Княжпогостского РЭС (ЮЭС) (1 система)</v>
          </cell>
          <cell r="C853" t="str">
            <v>I_000-55-1-04.30-0963</v>
          </cell>
        </row>
        <row r="854">
          <cell r="B854" t="str">
            <v>Реконструкция каналов связи ССПИ Удорского РЭС (1 система)</v>
          </cell>
          <cell r="C854" t="str">
            <v>I_000-55-1-04.30-0962</v>
          </cell>
        </row>
        <row r="855">
          <cell r="B855" t="str">
            <v>Реконструкция административного здания под административно-бытовое здание с боксами для крупногабаритной техники на территории базы ПО «Южные электрические сети» площадью 655,91 м2 в г. Сыктывкаре Республики Коми</v>
          </cell>
          <cell r="C855" t="str">
            <v>I_000-53-1-06.10-0004</v>
          </cell>
        </row>
        <row r="857">
          <cell r="B857" t="str">
            <v>Реконструкция административного здания под административно-бытовое здание с боксами для крупногабаритной техники на территории базы ПО «Южные электрические сети» площадью 655,91 м2 в г. Сыктывкаре Республики Коми</v>
          </cell>
          <cell r="C857" t="str">
            <v>J_000-55-1-06.10-0005</v>
          </cell>
        </row>
        <row r="858">
          <cell r="B858" t="str">
            <v>Реконструкция каналов связи и комплексов телемеханики АСТУ Краснозатонского РЭС (1 система)</v>
          </cell>
          <cell r="C858" t="str">
            <v>J_000-55-1-04.40-0387</v>
          </cell>
        </row>
        <row r="859">
          <cell r="B859" t="str">
            <v>Реконструкция каналов связи и комплексов телемеханики АСТУ Сыктывкарского РЭС (1 система)</v>
          </cell>
          <cell r="C859" t="str">
            <v>J_000-55-1-04.40-0388</v>
          </cell>
        </row>
        <row r="860">
          <cell r="B860" t="str">
            <v>Реконструкция каналов связи и комплексов телемеханики АСТУ Эжвинского РЭС (1 система)</v>
          </cell>
          <cell r="C860" t="str">
            <v>J_000-55-1-04.40-0389</v>
          </cell>
        </row>
        <row r="861">
          <cell r="B861" t="str">
            <v>Реконструкция комплекса телемеханики ССПИ Прилузского РЭС (1 система)</v>
          </cell>
          <cell r="C861" t="str">
            <v>J_000-55-1-04.40-0390</v>
          </cell>
        </row>
        <row r="867">
          <cell r="B867" t="str">
            <v>Модернизация, техническое перевооружение прочих объектов основных средств, всего, в том числе:</v>
          </cell>
          <cell r="C867" t="str">
            <v>Г</v>
          </cell>
        </row>
        <row r="868">
          <cell r="B868" t="str">
            <v>Модернизация АСДУ Вуктыльского РЭС (ЦЭС) (1 система)</v>
          </cell>
          <cell r="C868" t="str">
            <v>F_000-54-1-04.40-0192</v>
          </cell>
        </row>
        <row r="869">
          <cell r="B869" t="str">
            <v>Техническое перевооружение устройств РЗА (ВЧЗ) ВЛ-124 (ВЛ 110 кВ Городская – Кожва с отпайками), установленных на ПС 110/10 кВ «Городская», ПС 110/20/10 кВ «Кожва» в г. Печора (2 шт.)</v>
          </cell>
          <cell r="C869" t="str">
            <v>I_000-52-1-04.60-0002</v>
          </cell>
        </row>
        <row r="870">
          <cell r="B870" t="str">
            <v>Модернизация АСДУ Княжпогостского РЭС (ЮЭС) (1 система)</v>
          </cell>
          <cell r="C870" t="str">
            <v>F_000-55-1-04.40-0151</v>
          </cell>
        </row>
        <row r="871">
          <cell r="B871" t="str">
            <v>Модернизация АСДУ Сыктывдинского РЭС (ЮЭС) (1 система)</v>
          </cell>
          <cell r="C871" t="str">
            <v>F_000-55-1-04.40-0383</v>
          </cell>
        </row>
        <row r="872">
          <cell r="B872" t="str">
            <v>Модернизация средств коллективного отображения на ДП Ухтинского РЭС (ЦЭС) (1 шт.)</v>
          </cell>
          <cell r="C872" t="str">
            <v>F_000-54-1-04.20-0629</v>
          </cell>
        </row>
        <row r="873">
          <cell r="B873" t="str">
            <v>Модернизация каналов связи ПгРЭС с установкой мачты связи на ДП ПгРЭС (ПЭС) (1 шт)</v>
          </cell>
          <cell r="C873" t="str">
            <v>F_000-52-1-04.30-0001</v>
          </cell>
        </row>
        <row r="874">
          <cell r="B874" t="str">
            <v>Техническое перевооружение устройств РЗА (ДФЗ) ВЛ-124 (ВЛ 110 кВ Городская – Кожва с отпайками), установленных на ПС 110/10 кВ «Городская», ПС 110/20/10 кВ «Кожва» (2 комплекта)</v>
          </cell>
          <cell r="C874" t="str">
            <v>G_000-52-1-04.60-0001</v>
          </cell>
        </row>
        <row r="875">
          <cell r="B875" t="str">
            <v>Модернизация средств коллективного отображения на ДП ОДС ПО «ПЭС» 1 (шт.)</v>
          </cell>
          <cell r="C875" t="str">
            <v>I_000-52-1-04.20-0001</v>
          </cell>
        </row>
        <row r="876">
          <cell r="B876" t="str">
            <v>Модернизация УРЗА, ТМ на ПС 110/35/6 кВ "Вой-Вож" (1 комплекс) транзита "Ухта - Восточная"</v>
          </cell>
          <cell r="C876" t="str">
            <v>I_000-54-1-04.60-0008</v>
          </cell>
        </row>
        <row r="877">
          <cell r="B877" t="str">
            <v>Модернизация УРЗА, ТМ, систем организации ОТ на ПС 110/10 кВ "Крутая" (1 комплекс) транзита "Ухта - Восточная"</v>
          </cell>
          <cell r="C877" t="str">
            <v>I_000-54-1-04.60-0009</v>
          </cell>
        </row>
        <row r="878">
          <cell r="B878" t="str">
            <v>Модернизация УРЗА, ТМ на ПС 110/10 кВ "Восточная" (1 комплекс) транзита "Ухта - Восточная"</v>
          </cell>
          <cell r="C878" t="str">
            <v>I_000-55-1-04.60-0018</v>
          </cell>
        </row>
        <row r="879">
          <cell r="B879" t="str">
            <v>Модернизация УРЗА, ТМ, систем организации ОТ на ПС 110/10 кВ "Корткерос" (1 комплекс) транзита "Ухта - Восточная"</v>
          </cell>
          <cell r="C879" t="str">
            <v>I_000-55-1-04.60-0019</v>
          </cell>
        </row>
        <row r="880">
          <cell r="B880" t="str">
            <v>Модернизация УРЗА, ТМ, систем организации ОТ на ПС 110/10 кВ "Сторожевск" (1 комплекс) транзита "Ухта - Восточная"</v>
          </cell>
          <cell r="C880" t="str">
            <v>I_000-55-1-04.60-0020</v>
          </cell>
        </row>
        <row r="881">
          <cell r="B881" t="str">
            <v>Модернизация УРЗА, ТМ, систем организации ОТ на ПС 110/10 кВ "Усть-Кулом" (1 комплекс) транзита "Ухта - Восточная"</v>
          </cell>
          <cell r="C881" t="str">
            <v>I_000-55-1-04.60-0021</v>
          </cell>
        </row>
        <row r="882">
          <cell r="B882" t="str">
            <v>Модернизация УРЗА, ТМ на ПС 110/10 кВ "Помоздино" (1 комплекс) транзита "Ухта - Восточная"</v>
          </cell>
          <cell r="C882" t="str">
            <v>I_000-55-1-04.60-0022</v>
          </cell>
        </row>
        <row r="883">
          <cell r="B883" t="str">
            <v>Модернизация сети радиосвязи производственного отделения «Печорские электрические сети» филиала ПАО «МРСК Северо-Запада» «Комиэнерго» с переходом на цифровой стандарт DMR (173 шт.)</v>
          </cell>
          <cell r="C883" t="str">
            <v>I_000-52-1-04.30-0004</v>
          </cell>
        </row>
        <row r="884">
          <cell r="B884" t="str">
            <v>Модернизация  компьютерной сети УБПО (ПЭС)</v>
          </cell>
          <cell r="C884" t="str">
            <v>F_000-52-1-04.10-0627</v>
          </cell>
        </row>
        <row r="885">
          <cell r="B885" t="str">
            <v>Техническое перевооружение лифтового оборудования, установленного в административном здании по адресу: г. Сыктывкар, ул. Интернациональная, д. 94 (1 шт.)</v>
          </cell>
          <cell r="C885" t="str">
            <v>J_000-56-1-06.70-0005</v>
          </cell>
        </row>
        <row r="886">
          <cell r="B886" t="str">
            <v>Модернизация АСДУ Койгородского РЭС (1 система)</v>
          </cell>
          <cell r="C886" t="str">
            <v>J_000-55-1-04.40-0385</v>
          </cell>
        </row>
        <row r="887">
          <cell r="B887" t="str">
            <v>Модернизация АСДУ Сысольского РЭС (1 система)</v>
          </cell>
          <cell r="C887" t="str">
            <v>J_000-55-1-04.40-0386</v>
          </cell>
        </row>
        <row r="1056">
          <cell r="B1056"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C1056" t="str">
            <v>Г</v>
          </cell>
        </row>
        <row r="1057">
          <cell r="B1057" t="str">
            <v>Инвестиционные проекты, предусмотренные схемой и программой развития Единой энергетической системы России, всего, в том числе:</v>
          </cell>
          <cell r="C1057" t="str">
            <v>Г</v>
          </cell>
        </row>
        <row r="1061">
          <cell r="B1061" t="str">
            <v>Инвестиционные проекты, предусмотренные схемой и программой развития субъекта Российской Федерации, всего, в том числе:</v>
          </cell>
          <cell r="C1061" t="str">
            <v>Г</v>
          </cell>
        </row>
        <row r="1063">
          <cell r="B1063" t="str">
            <v>Строительство ВЛ 110 кВ ПС 220/110/10 кВ «Сыктывкар»-ПС 110/10 кВ «Краснозатонская» (ЮЭС) (ВЛ 110 кВ - 27,268 км, ПС 220/110/10 кВ - 2х16 МВА)</v>
          </cell>
          <cell r="C1063" t="str">
            <v>F_000-55-2-01.12-0026</v>
          </cell>
        </row>
        <row r="1064">
          <cell r="B1064" t="str">
            <v>Строительство ВЛ-35 кВ в габаритах 110 кВ и новой ПС 35/10 кВ «Мамыль» (ЦЭС) (ВЛ 35 кВ - 24,282 км, ПС 35/10 кВ - 1х1,6 МВА)</v>
          </cell>
          <cell r="C1064" t="str">
            <v>F_000-54-2-01.21-0004</v>
          </cell>
        </row>
        <row r="1065">
          <cell r="B1065" t="str">
            <v>Строительство ВЛ 110 кВ «Зеленоборск-Ижма» на участке от ПС 110/10 кВ «Лемью» до ПС 110/10 кВ «Ижма» протяженностью 109,547 км (ЦЭС)</v>
          </cell>
          <cell r="C1065" t="str">
            <v>F_000-54-2-01.12-0967</v>
          </cell>
        </row>
        <row r="1069">
          <cell r="B1069" t="str">
            <v>Прочее новое строительство объектов электросетевого хозяйства, всего, в том числе:</v>
          </cell>
          <cell r="C1069" t="str">
            <v>Г</v>
          </cell>
        </row>
        <row r="1070">
          <cell r="B1070" t="str">
            <v>Строительство 2КЛ 10 кВ ЦРП №3 до опоры №90 существующей ВЛ 10 кВ ПС 110/10 «Човью - ЦРП №3" (СЭС) (КЛ 10 кВ - 1,266 км)</v>
          </cell>
          <cell r="C1070" t="str">
            <v>F_000-53-2-02.31-0630</v>
          </cell>
        </row>
        <row r="1071">
          <cell r="B1071" t="str">
            <v>Строительство КТП 10/0,4 кВ, ВЛ 10 кВ, ВЛ 0,4 кВ в м. Сосновая поляна п. Краснозатонский для улучшения жилищных условий многодетных семей (СЭС) (КТП 10/0,4 кВ - 4х0,25 МВА, КТП 10/0,4 кВ - 1х0,1 МВА; ВЛ 10 кВ - 0,94 км, ВЛ 0,4 кВ - 11,454 км)</v>
          </cell>
          <cell r="C1071" t="str">
            <v>F_000-53-2-03.31-0110</v>
          </cell>
        </row>
        <row r="1072">
          <cell r="B1072" t="str">
            <v>Строительство ответвления от ВЛ 10 кВ яч.706Д ПС 110/10 кВ «Соколовка» протяженностью 11,951 км в Сыктывдинском районе</v>
          </cell>
          <cell r="C1072" t="str">
            <v>I_000-55-2-01.32-1849</v>
          </cell>
        </row>
        <row r="1081">
          <cell r="B1081" t="str">
            <v>Покупка земельных участков для целей реализации инвестиционных проектов, всего, в том числе:</v>
          </cell>
          <cell r="C1081" t="str">
            <v>Г</v>
          </cell>
        </row>
        <row r="1088">
          <cell r="B1088" t="str">
            <v>Прочие инвестиционные проекты, всего, в том числе:</v>
          </cell>
          <cell r="C1088" t="str">
            <v>Г</v>
          </cell>
        </row>
        <row r="1089">
          <cell r="B1089" t="str">
            <v>Установка двух ПАЭС-2500 в р-не ПС 110/20/10 кВ "Усть-Цильма" для резервного электроснабжения Усть-Цилемского района (ЦЭС)</v>
          </cell>
          <cell r="C1089" t="str">
            <v>F_000-54-1-06.70-0669</v>
          </cell>
        </row>
        <row r="1090">
          <cell r="B1090" t="str">
            <v>Установка средства коллективного отображения оперативно-диспетчерской информации на ДП ЮЭС (1 шт.) в г. Сыктывкаре</v>
          </cell>
          <cell r="C1090" t="str">
            <v>I_000-55-1-04.40-0001</v>
          </cell>
        </row>
        <row r="1091">
          <cell r="B1091" t="str">
            <v>Установка передвижных дизельных станций мощностью 100 кВт в п. Мутный Материк, с. Щельябож, д. Захарвань в Усинском районе (3 шт.) (ПЭС)</v>
          </cell>
          <cell r="C1091" t="str">
            <v>F_000-52-2-06.70-0002</v>
          </cell>
        </row>
        <row r="1092">
          <cell r="B1092" t="str">
            <v>Установка ДЭС модульного типа в с. Большая Пысса Удорского района (1 шт.) и сооружение кабельного выхода из ДЭС в КТП 10/0,4 кВ №0502 протяженностью 0,1 км (ЮЭС)</v>
          </cell>
          <cell r="C1092" t="str">
            <v>F_000-55-2-06.70-0001</v>
          </cell>
        </row>
        <row r="1093">
          <cell r="B1093" t="str">
            <v>Установка КПП на территории АБК Краснозатонского РЭС (СЭС) (1 шт.)</v>
          </cell>
          <cell r="C1093" t="str">
            <v>F_000-53-1-06.20-0001</v>
          </cell>
        </row>
        <row r="1094">
          <cell r="B1094" t="str">
            <v>Оснащение системой контроля доступа на ТП производственного отделения «Воркутинские электрические сети» филиала ПАО «МРСК Северо-Запада» «Комиэнерго» (74 комплектов)</v>
          </cell>
          <cell r="C1094" t="str">
            <v>G_000-51-1-06.20-0001</v>
          </cell>
        </row>
        <row r="1095">
          <cell r="B1095" t="str">
            <v>Оснащение системой контроля доступа на ТП производственного отделения «Печорские электрические сети» филиала ПАО «МРСК Северо-Запада» «Комиэнерго» (22 комплекта)</v>
          </cell>
          <cell r="C1095" t="str">
            <v>G_000-52-1-06.20-0618</v>
          </cell>
        </row>
        <row r="1096">
          <cell r="B1096" t="str">
            <v>Оснащение системой контроля доступа на ТП производственного отделения «Центральные электрические сети» филиала ПАО «МРСК Северо-Запада» «Комиэнерго» (147 комплектов)</v>
          </cell>
          <cell r="C1096" t="str">
            <v>G_000-54-1-06.20-0001</v>
          </cell>
        </row>
        <row r="1097">
          <cell r="B1097" t="str">
            <v>Оснащение системой контроля доступа на ТП производственного отделения «Южные электрические сети» филиала ПАО «МРСК Северо-Запада» «Комиэнерго» (57 комплектов)</v>
          </cell>
          <cell r="C1097" t="str">
            <v>G_000-55-1-06.20-0626</v>
          </cell>
        </row>
        <row r="1098">
          <cell r="B1098" t="str">
            <v>Оснащение системой контроля доступа на ТП производственного отделения «Сыктывкарские электрические сети» филиала ПАО «МРСК Северо-Запада» «Комиэнерго» (96 комплектов)</v>
          </cell>
          <cell r="C1098" t="str">
            <v>G_000-53-1-06.20-0002</v>
          </cell>
        </row>
        <row r="1099">
          <cell r="B1099" t="str">
            <v>Приобретение легковых автомобилей повышенной проходимости (2 шт.)</v>
          </cell>
          <cell r="C1099" t="str">
            <v>F_000-56-1-07.10-0001</v>
          </cell>
        </row>
        <row r="1100">
          <cell r="B1100" t="str">
            <v>Приобретение автомобильного топливного заправщика (1 шт.)</v>
          </cell>
          <cell r="C1100" t="str">
            <v>G_000-56-1-07.10-0104</v>
          </cell>
        </row>
        <row r="1101">
          <cell r="B1101" t="str">
            <v>Приобретение бульдозера (1 шт.)</v>
          </cell>
          <cell r="C1101" t="str">
            <v>G_000-56-1-07.10-0105</v>
          </cell>
        </row>
        <row r="1102">
          <cell r="B1102" t="str">
            <v>Приобретение бурильно-крановых машин (4 шт.)</v>
          </cell>
          <cell r="C1102" t="str">
            <v>G_000-56-1-07.10-0109</v>
          </cell>
        </row>
        <row r="1103">
          <cell r="B1103" t="str">
            <v>Приобретение бурильно-крановых машин (12 шт.)</v>
          </cell>
          <cell r="C1103" t="str">
            <v>G_000-56-1-07.10-0110</v>
          </cell>
        </row>
        <row r="1104">
          <cell r="B1104" t="str">
            <v>Приобретение легкового автомобиля повышенной проходимости (1 шт.)</v>
          </cell>
          <cell r="C1104" t="str">
            <v>G_000-56-1-07.10-0111</v>
          </cell>
        </row>
        <row r="1105">
          <cell r="B1105" t="str">
            <v>Приобретение легковых автомобилей повышенной проходимости (40 шт.)</v>
          </cell>
          <cell r="C1105" t="str">
            <v>G_000-56-1-07.10-0112</v>
          </cell>
        </row>
        <row r="1106">
          <cell r="B1106" t="str">
            <v>Приобретение бригадных автомобилей повышенной проходимости (16 шт.)</v>
          </cell>
          <cell r="C1106" t="str">
            <v>G_000-56-1-07.10-0113</v>
          </cell>
        </row>
        <row r="1107">
          <cell r="B1107" t="str">
            <v>Приобретение гусеничного транспортера (1 шт.)</v>
          </cell>
          <cell r="C1107" t="str">
            <v>G_000-56-1-07.10-0115</v>
          </cell>
        </row>
        <row r="1108">
          <cell r="B1108" t="str">
            <v>Приобретение грузового тягача колесной формулой 6*6 (1 шт.)</v>
          </cell>
          <cell r="C1108" t="str">
            <v>G_000-56-1-07.10-0118</v>
          </cell>
        </row>
        <row r="1109">
          <cell r="B1109" t="str">
            <v>Приобретение грузовых бортовых автомобилей колесной формулой 6*6 (3 шт.)</v>
          </cell>
          <cell r="C1109" t="str">
            <v>G_000-56-1-07.10-0119</v>
          </cell>
        </row>
        <row r="1110">
          <cell r="B1110" t="str">
            <v>Приобретение грузовых бортовых автомобилей колесной формулой 6*6 (4 шт.)</v>
          </cell>
          <cell r="C1110" t="str">
            <v>G_000-56-1-07.10-0120</v>
          </cell>
        </row>
        <row r="1111">
          <cell r="B1111" t="str">
            <v>Приобретение грузовых тягачей колесной формулой 6*6 (2 шт.)</v>
          </cell>
          <cell r="C1111" t="str">
            <v>G_000-56-1-07.10-0122</v>
          </cell>
        </row>
        <row r="1112">
          <cell r="B1112" t="str">
            <v>Приобретение грузовых тягачей колесной формулой 6*6 (1 шт.)</v>
          </cell>
          <cell r="C1112" t="str">
            <v>G_000-56-1-07.10-0123</v>
          </cell>
        </row>
        <row r="1113">
          <cell r="B1113" t="str">
            <v>Приобретение грузового тягача колесной формулой 6*6 (1 шт.)</v>
          </cell>
          <cell r="C1113" t="str">
            <v>G_000-56-1-07.10-0124</v>
          </cell>
        </row>
        <row r="1114">
          <cell r="B1114" t="str">
            <v>Приобретение многофункциональных машин на гусеничном шасси (2 шт.)</v>
          </cell>
          <cell r="C1114" t="str">
            <v>G_000-56-1-07.10-0126</v>
          </cell>
        </row>
        <row r="1115">
          <cell r="B1115" t="str">
            <v>Приобретение передвижной комбинированной электролаборатории (1 шт.)</v>
          </cell>
          <cell r="C1115" t="str">
            <v>G_000-56-1-07.10-0130</v>
          </cell>
        </row>
        <row r="1116">
          <cell r="B1116" t="str">
            <v>Приобретение передвижной комбинированной электролаборатории (1 шт.)</v>
          </cell>
          <cell r="C1116" t="str">
            <v>G_000-56-1-07.10-0131</v>
          </cell>
        </row>
        <row r="1117">
          <cell r="B1117" t="str">
            <v>Приобретение автомобильного подъёмника, высотой подъема от 14 до 18 метров (1 шт.)</v>
          </cell>
          <cell r="C1117" t="str">
            <v>G_000-56-1-07.10-0132</v>
          </cell>
        </row>
        <row r="1118">
          <cell r="B1118" t="str">
            <v>Приобретение полуприцепа тяжеловоза, грузоподъемностью от 20 до 40 т (1 шт.)</v>
          </cell>
          <cell r="C1118" t="str">
            <v>G_000-56-1-07.10-0133</v>
          </cell>
        </row>
        <row r="1119">
          <cell r="B1119" t="str">
            <v>Приобретение полуприцепа тяжеловоза, грузоподъемностью от 20 до 40 т (1 шт.)</v>
          </cell>
          <cell r="C1119" t="str">
            <v>G_000-56-1-07.10-0135</v>
          </cell>
        </row>
        <row r="1120">
          <cell r="B1120" t="str">
            <v>Приобретение полуприцепа тяжеловоза, грузоподъемностью от 20 до 40 т (1 шт.)</v>
          </cell>
          <cell r="C1120" t="str">
            <v>G_000-56-1-07.10-0136</v>
          </cell>
        </row>
        <row r="1121">
          <cell r="B1121" t="str">
            <v>Приобретение полуприцепа тяжеловоза, грузоподъемностью от 10 до 20 т (1 шт.)</v>
          </cell>
          <cell r="C1121" t="str">
            <v>G_000-56-1-07.10-0137</v>
          </cell>
        </row>
        <row r="1122">
          <cell r="B1122" t="str">
            <v>Приобретение полуприцепа тяжеловоза, грузоподъемностью от 20 до 40 т (1 шт.)</v>
          </cell>
          <cell r="C1122" t="str">
            <v>G_000-56-1-07.10-0138</v>
          </cell>
        </row>
        <row r="1123">
          <cell r="B1123" t="str">
            <v>Приобретение полуприцепа тяжеловоза, грузоподъемностью от 20 до 40 т (1 шт.)</v>
          </cell>
          <cell r="C1123" t="str">
            <v>G_000-56-1-07.10-0139</v>
          </cell>
        </row>
        <row r="1124">
          <cell r="B1124" t="str">
            <v>Приобретение передвижной комбинированной электролаборатории (1 шт.)</v>
          </cell>
          <cell r="C1124" t="str">
            <v>G_000-56-1-07.10-0140</v>
          </cell>
        </row>
        <row r="1125">
          <cell r="B1125" t="str">
            <v>Приобретение легковых прицепов, грузоподъемностью до 2 т (4 шт.)</v>
          </cell>
          <cell r="C1125" t="str">
            <v>G_000-56-1-07.10-0141</v>
          </cell>
        </row>
        <row r="1126">
          <cell r="B1126" t="str">
            <v>Приобретение легкового прицепа, грузоподъемностью до 2 т (1 шт.)</v>
          </cell>
          <cell r="C1126" t="str">
            <v>G_000-56-1-07.10-0142</v>
          </cell>
        </row>
        <row r="1127">
          <cell r="B1127" t="str">
            <v>Приобретение легкового прицепа, грузоподъемностью до 2 т (1 шт.)</v>
          </cell>
          <cell r="C1127" t="str">
            <v>G_000-56-1-07.10-0144</v>
          </cell>
        </row>
        <row r="1128">
          <cell r="B1128" t="str">
            <v>Приобретение легковых прицепов, грузоподъемностью до 2 т (6 шт.)</v>
          </cell>
          <cell r="C1128" t="str">
            <v>G_000-56-1-07.10-0145</v>
          </cell>
        </row>
        <row r="1129">
          <cell r="B1129" t="str">
            <v>Приобретение легкого транспортера снегоболотоходов на гусеничном ходу (1 шт.)</v>
          </cell>
          <cell r="C1129" t="str">
            <v>G_000-56-1-07.10-0147</v>
          </cell>
        </row>
        <row r="1130">
          <cell r="B1130" t="str">
            <v>Приобретение легких снегоходов (14 шт.)</v>
          </cell>
          <cell r="C1130" t="str">
            <v>G_000-56-1-07.10-0149</v>
          </cell>
        </row>
        <row r="1131">
          <cell r="B1131" t="str">
            <v>Приобретение легких снегоходов (2 шт.)</v>
          </cell>
          <cell r="C1131" t="str">
            <v>G_000-56-1-07.10-0150</v>
          </cell>
        </row>
        <row r="1132">
          <cell r="B1132" t="str">
            <v>Приобретение легковых автомобилей повышенной проходимости (22 шт.)</v>
          </cell>
          <cell r="C1132" t="str">
            <v>G_000-56-1-07.10-0151</v>
          </cell>
        </row>
        <row r="1133">
          <cell r="B1133" t="str">
            <v>Приобретение легкового автомобиля повышенной проходимости (1 шт.)</v>
          </cell>
          <cell r="C1133" t="str">
            <v>G_000-56-1-07.10-0152</v>
          </cell>
        </row>
        <row r="1134">
          <cell r="B1134" t="str">
            <v>Приобретение легковых автомобилей повышенной проходимости (41 шт.)</v>
          </cell>
          <cell r="C1134" t="str">
            <v>G_000-56-1-07.10-0153</v>
          </cell>
        </row>
        <row r="1135">
          <cell r="B1135" t="str">
            <v>Приобретение грузовых тягачей колесной формулой 6*6 (3 шт.)</v>
          </cell>
          <cell r="C1135" t="str">
            <v>G_000-56-1-07.10-0155</v>
          </cell>
        </row>
        <row r="1136">
          <cell r="B1136" t="str">
            <v>Приобретение грузового автомобиля-самосвала с колесной формулой 6*6 (1 шт.)</v>
          </cell>
          <cell r="C1136" t="str">
            <v>G_000-56-1-07.10-0157</v>
          </cell>
        </row>
        <row r="1137">
          <cell r="B1137" t="str">
            <v>Приобретение экскаваторов-погрузчиков на колесном шасси (3 шт.)</v>
          </cell>
          <cell r="C1137" t="str">
            <v>G_000-56-1-07.10-0159</v>
          </cell>
        </row>
        <row r="1138">
          <cell r="B1138" t="str">
            <v>Приобретение грузопассажирских легковых автомобилей (4 шт.)</v>
          </cell>
          <cell r="C1138" t="str">
            <v>I_000-56-1-07.10-0161</v>
          </cell>
        </row>
        <row r="1139">
          <cell r="B1139" t="str">
            <v>Приобретение бурильно-крановой машины (1 шт.)</v>
          </cell>
          <cell r="C1139" t="str">
            <v>I_000-56-1-07.10-0164</v>
          </cell>
        </row>
        <row r="1140">
          <cell r="B1140" t="str">
            <v>Приобретение многофункциональных машин на шасси грузового автомобиля (3 шт.)</v>
          </cell>
          <cell r="C1140" t="str">
            <v>I_000-56-1-07.10-0165</v>
          </cell>
        </row>
        <row r="1141">
          <cell r="B1141" t="str">
            <v>Приобретение многофункциональных машин на шасси грузового автомобиля (3 шт.)</v>
          </cell>
          <cell r="C1141" t="str">
            <v>I_000-56-1-07.10-0166</v>
          </cell>
        </row>
        <row r="1142">
          <cell r="B1142" t="str">
            <v>Приобретение легковых автомобилей (3 шт.)</v>
          </cell>
          <cell r="C1142" t="str">
            <v>I_000-56-1-07.10-0172</v>
          </cell>
        </row>
        <row r="1143">
          <cell r="B1143" t="str">
            <v>Приобретение автобусов (4 шт.)</v>
          </cell>
          <cell r="C1143" t="str">
            <v>I_000-56-1-07.10-0167</v>
          </cell>
        </row>
        <row r="1144">
          <cell r="B1144" t="str">
            <v>Приобретение фронтального погрузчика на колесном шасси (1 шт.)</v>
          </cell>
          <cell r="C1144" t="str">
            <v>I_000-56-1-07.10-0168</v>
          </cell>
        </row>
        <row r="1145">
          <cell r="B1145" t="str">
            <v>Приобретение экскаваторов-погрузчиков на колесном шасси (4 шт.)</v>
          </cell>
          <cell r="C1145" t="str">
            <v>I_000-56-1-07.10-0169</v>
          </cell>
        </row>
        <row r="1146">
          <cell r="B1146" t="str">
            <v>Приобретение фрезерно-роторного снегоочистителя (1 шт.)</v>
          </cell>
          <cell r="C1146" t="str">
            <v>I_000-56-1-07.10-0170</v>
          </cell>
        </row>
        <row r="1147">
          <cell r="B1147" t="str">
            <v>Приобретение фрезерно-роторного снегоочистителя (1 шт.)</v>
          </cell>
          <cell r="C1147" t="str">
            <v>I_000-56-1-07.10-0171</v>
          </cell>
        </row>
        <row r="1148">
          <cell r="B1148" t="str">
            <v>Приобретение автомобильных подъёмников, высотой подъема от 18 до 26 метров (2 шт.)</v>
          </cell>
          <cell r="C1148" t="str">
            <v>I_000-56-1-07.10-0175</v>
          </cell>
        </row>
        <row r="1149">
          <cell r="B1149" t="str">
            <v>Приобретение полуприцепов тяжеловозов, грузоподъемностью от 20 до 40 т (1 шт.)</v>
          </cell>
          <cell r="C1149" t="str">
            <v>I_000-56-1-07.10-0177</v>
          </cell>
        </row>
        <row r="1150">
          <cell r="B1150" t="str">
            <v>Приобретение вил грузовых (1 шт.)</v>
          </cell>
          <cell r="C1150" t="str">
            <v>I_000-56-1-07.10-0178</v>
          </cell>
        </row>
        <row r="1151">
          <cell r="B1151" t="str">
            <v>Приобретение кунга для автомобиля (1 шт.)</v>
          </cell>
          <cell r="C1151" t="str">
            <v>I_000-56-1-07.10-0179</v>
          </cell>
        </row>
        <row r="1152">
          <cell r="B1152" t="str">
            <v>Приобретение экскаватора-погрузчика на колесном шасси (1 шт.)</v>
          </cell>
          <cell r="C1152" t="str">
            <v>I_000-56-1-07.10-0180</v>
          </cell>
        </row>
        <row r="1153">
          <cell r="B1153" t="str">
            <v>Приобретение бурильно-крановых машин (2 шт.)</v>
          </cell>
          <cell r="C1153" t="str">
            <v>I_000-56-1-07.10-0181</v>
          </cell>
        </row>
        <row r="1154">
          <cell r="B1154" t="str">
            <v>Приобретение многофункциональных машин на гусеничном шасси (2 шт.)</v>
          </cell>
          <cell r="C1154" t="str">
            <v>I_000-56-1-07.10-0182</v>
          </cell>
        </row>
        <row r="1155">
          <cell r="B1155" t="str">
            <v>Приобретение транспортеров гусеничных (1 шт.)</v>
          </cell>
          <cell r="C1155" t="str">
            <v>I_000-56-1-07.10-0183</v>
          </cell>
        </row>
        <row r="1156">
          <cell r="B1156" t="str">
            <v>Приобретение воздушных компрессоров на прицепе (3 шт.)</v>
          </cell>
          <cell r="C1156" t="str">
            <v>I_000-56-1-07.10-0184</v>
          </cell>
        </row>
        <row r="1157">
          <cell r="B1157" t="str">
            <v>Создание программно-технического комплекса Центра управления сетями в филиале ОАО "МРСК Северо-Запада" "Комиэнерго" (1 шт)</v>
          </cell>
          <cell r="C1157" t="str">
            <v>F_000-56-1-04.50-0955</v>
          </cell>
        </row>
        <row r="1158">
          <cell r="B1158" t="str">
            <v>Приобретение легкового автомобиля повышенной проходимости (1 шт.)</v>
          </cell>
          <cell r="C1158" t="str">
            <v>F_000-56-1-07.10-0005</v>
          </cell>
        </row>
        <row r="1159">
          <cell r="B1159" t="str">
            <v>Приобретение надводной лодки с мотором (1 шт.)</v>
          </cell>
          <cell r="C1159" t="str">
            <v>F_000-56-1-07.10-0021</v>
          </cell>
        </row>
        <row r="1160">
          <cell r="B1160" t="str">
            <v>Приобретение автокранов повышенной проходимости колесной формулой 6*6 (2 шт.)</v>
          </cell>
          <cell r="C1160" t="str">
            <v>I_000-56-1-07.10-0186</v>
          </cell>
        </row>
        <row r="1161">
          <cell r="B1161" t="str">
            <v>Приобретение бульдозеров (4 шт.)</v>
          </cell>
          <cell r="C1161" t="str">
            <v>I_000-56-1-07.10-0188</v>
          </cell>
        </row>
        <row r="1162">
          <cell r="B1162" t="str">
            <v>Приобретение оборудования центра обработки данных (53 шт.)</v>
          </cell>
          <cell r="C1162" t="str">
            <v>F_000-56-1-07.20-0104</v>
          </cell>
        </row>
        <row r="1163">
          <cell r="B1163" t="str">
            <v>Приобретение оборудования серверных площадок (22 шт.)</v>
          </cell>
          <cell r="C1163" t="str">
            <v>F_000-56-1-07.20-0105</v>
          </cell>
        </row>
        <row r="1164">
          <cell r="B1164" t="str">
            <v>Построение, унификация и оптимизация инфраструктурных сервисов (18 шт.)</v>
          </cell>
          <cell r="C1164" t="str">
            <v>F_000-56-1-07.20-0107</v>
          </cell>
        </row>
        <row r="1165">
          <cell r="B1165" t="str">
            <v>Приобретение оборудования для автоматизизации рабочих мест пользователя (29 шт.)</v>
          </cell>
          <cell r="C1165" t="str">
            <v>F_000-56-1-07.20-0108</v>
          </cell>
        </row>
        <row r="1166">
          <cell r="B1166" t="str">
            <v>Приобретение оборудования и приборов для эксплуатации (21 шт.)</v>
          </cell>
          <cell r="C1166" t="str">
            <v>F_000-56-1-07.30-0105</v>
          </cell>
        </row>
        <row r="1167">
          <cell r="B1167" t="str">
            <v>Приобретение оборудования и приборов для диагностики, испытаний и измерений (33 шт.)</v>
          </cell>
          <cell r="C1167" t="str">
            <v>F_000-56-1-07.30-0106</v>
          </cell>
        </row>
        <row r="1168">
          <cell r="B1168" t="str">
            <v>Приобретение измерительных приборов и устройств РЗА (23 шт.)</v>
          </cell>
          <cell r="C1168" t="str">
            <v>F_000-56-1-07.30-0107</v>
          </cell>
        </row>
        <row r="1169">
          <cell r="B1169" t="str">
            <v>Приобретение оборудования и приборов для контроля качества электроэнергии (43 шт.)</v>
          </cell>
          <cell r="C1169" t="str">
            <v>F_000-56-1-07.30-0108</v>
          </cell>
        </row>
        <row r="1170">
          <cell r="B1170" t="str">
            <v>Приобретение оборудования и приборов для производственного контроля и охраны труда (5 шт.)</v>
          </cell>
          <cell r="C1170" t="str">
            <v>F_000-56-1-07.30-0109</v>
          </cell>
        </row>
        <row r="1171">
          <cell r="B1171" t="str">
            <v>Приобретение оборудования связи (30 шт.)</v>
          </cell>
          <cell r="C1171" t="str">
            <v>F_000-56-1-07.30-0111</v>
          </cell>
        </row>
        <row r="1172">
          <cell r="B1172" t="str">
            <v>Организация связи по ВОЛС на участке ПС 110/10 кВ «Лемью» - ПС 220/110/10 кВ «Зеленоборск» (25 км) в Печорском районе</v>
          </cell>
          <cell r="C1172" t="str">
            <v>I_000-52-2-04.30-0001</v>
          </cell>
        </row>
        <row r="1173">
          <cell r="B1173" t="str">
            <v>Строительство производственных помещений для персонала в с. Усть-Кулом Усть-Куломского района (ЮЭС) (площадь застройки здания - 144,65 кв.м.)</v>
          </cell>
          <cell r="C1173" t="str">
            <v>F_000-55-2-08.10-1522</v>
          </cell>
        </row>
        <row r="1174">
          <cell r="B1174" t="str">
            <v>Приобретение автокрана повышенной проходимости колесной формулой 6*6 (1 шт.)</v>
          </cell>
          <cell r="C1174" t="str">
            <v>G_000-56-1-07.10-0125</v>
          </cell>
        </row>
        <row r="1175">
          <cell r="B1175" t="str">
            <v>Приобретение грузового тягача колесной формулой 6*6 (1 шт.)</v>
          </cell>
          <cell r="C1175" t="str">
            <v>G_000-56-1-07.10-0156</v>
          </cell>
        </row>
        <row r="1176">
          <cell r="B1176" t="str">
            <v>Приобретение экскаватора-погрузчика на колесном шасси (1 шт.)</v>
          </cell>
          <cell r="C1176" t="str">
            <v>G_000-56-1-07.10-0160</v>
          </cell>
        </row>
        <row r="1177">
          <cell r="B1177" t="str">
            <v>Приобретение автокранов повышенной проходимости колесной формулой 6*6 (3 шт.)</v>
          </cell>
          <cell r="C1177" t="str">
            <v>G_000-56-1-07.10-0103</v>
          </cell>
        </row>
        <row r="1178">
          <cell r="B1178" t="str">
            <v>Приобретение бульдозера (1 шт.)</v>
          </cell>
          <cell r="C1178" t="str">
            <v>G_000-56-1-07.10-0106</v>
          </cell>
        </row>
        <row r="1179">
          <cell r="B1179" t="str">
            <v>Приобретение бурильно-крановых машин (2 шт.)</v>
          </cell>
          <cell r="C1179" t="str">
            <v>G_000-56-1-07.10-0107</v>
          </cell>
        </row>
        <row r="1180">
          <cell r="B1180" t="str">
            <v>Приобретение бурильно-крановых машин (5 шт.)</v>
          </cell>
          <cell r="C1180" t="str">
            <v>G_000-56-1-07.10-0108</v>
          </cell>
        </row>
        <row r="1181">
          <cell r="B1181" t="str">
            <v>Приобретение транспортеров снегоболотоходов гусеничных (9 шт.)</v>
          </cell>
          <cell r="C1181" t="str">
            <v>G_000-56-1-07.10-0114</v>
          </cell>
        </row>
        <row r="1182">
          <cell r="B1182" t="str">
            <v>Приобретение гусеничных транспортеров (4 шт.)</v>
          </cell>
          <cell r="C1182" t="str">
            <v>G_000-56-1-07.10-0116</v>
          </cell>
        </row>
        <row r="1183">
          <cell r="B1183" t="str">
            <v>Приобретение грузовых бортовых автомобилей колесной формулой 6*6 (3 шт.)</v>
          </cell>
          <cell r="C1183" t="str">
            <v>G_000-56-1-07.10-0121</v>
          </cell>
        </row>
        <row r="1184">
          <cell r="B1184" t="str">
            <v>Приобретение автобуса (1 шт.)</v>
          </cell>
          <cell r="C1184" t="str">
            <v>G_000-56-1-07.10-0129</v>
          </cell>
        </row>
        <row r="1185">
          <cell r="B1185" t="str">
            <v>Приобретение полуприцепов тяжеловозов, грузоподъемностью от 20 до 40 т (8 шт.)</v>
          </cell>
          <cell r="C1185" t="str">
            <v>G_000-56-1-07.10-0134</v>
          </cell>
        </row>
        <row r="1186">
          <cell r="B1186" t="str">
            <v>Приобретение воздушного компрессора на прицепе (1 шт.)</v>
          </cell>
          <cell r="C1186" t="str">
            <v>G_000-56-1-07.10-0143</v>
          </cell>
        </row>
        <row r="1187">
          <cell r="B1187" t="str">
            <v>Приобретение резервного источника снабжения электроэнергией (РИСЭ) (1 шт.)</v>
          </cell>
          <cell r="C1187" t="str">
            <v>G_000-56-1-07.10-0146</v>
          </cell>
        </row>
        <row r="1188">
          <cell r="B1188" t="str">
            <v>Приобретение легких снегоходов (16 шт.)</v>
          </cell>
          <cell r="C1188" t="str">
            <v>G_000-56-1-07.10-0148</v>
          </cell>
        </row>
        <row r="1189">
          <cell r="B1189" t="str">
            <v>Приобретение грузовых бортовых автомобилей колесной формулой 6*6 (2 шт.)</v>
          </cell>
          <cell r="C1189" t="str">
            <v>G_000-56-1-07.10-0154</v>
          </cell>
        </row>
        <row r="1190">
          <cell r="B1190" t="str">
            <v>Приобретение экскаваторов-погрузчиков на колесном шасси (7 шт.)</v>
          </cell>
          <cell r="C1190" t="str">
            <v>G_000-56-1-07.10-0158</v>
          </cell>
        </row>
        <row r="1191">
          <cell r="B1191" t="str">
            <v>Приобретение ТП 10/0,4 кВ № 999 (собственник ФЛ В.П. Попов) в с. Выльгорт Сыктывдинского района (ТП 10/0,4 - 1х0,063 МВА)</v>
          </cell>
          <cell r="C1191" t="str">
            <v>I_000-55-5-03.31-0002</v>
          </cell>
        </row>
        <row r="1192">
          <cell r="B1192" t="str">
            <v>Приобретение ТП 10/0,4 кВ № 1096, ВЛ 10 кВ (собственник ФЛ А.Л. Баринов) в г. Сыктывкаре (ТП 10/0,4 кВ - 1х0,1 МВА, ВЛ 10 кВ - 0,008 км)</v>
          </cell>
          <cell r="C1192" t="str">
            <v>I_000-55-5-03.31-0003</v>
          </cell>
        </row>
        <row r="1193">
          <cell r="B1193" t="str">
            <v>Приобретение оборудования центра обработки данных (15 шт.)</v>
          </cell>
          <cell r="C1193" t="str">
            <v>I_000-56-1-07.20-0109</v>
          </cell>
        </row>
        <row r="1194">
          <cell r="B1194" t="str">
            <v>Приобретение оборудования серверных площадок (40 шт.)</v>
          </cell>
          <cell r="C1194" t="str">
            <v>I_000-56-1-07.20-0110</v>
          </cell>
        </row>
        <row r="1195">
          <cell r="B1195" t="str">
            <v>Приобретение оборудования для автоматизизации рабочих мест пользователя (84 шт.)</v>
          </cell>
          <cell r="C1195" t="str">
            <v>I_000-56-1-07.20-0111</v>
          </cell>
        </row>
        <row r="1196">
          <cell r="B1196" t="str">
            <v>Приобретение оборудования и приборов для диагностики, испытаний и измерений (16 шт.)</v>
          </cell>
          <cell r="C1196" t="str">
            <v>I_000-56-1-07.30-0119</v>
          </cell>
        </row>
        <row r="1197">
          <cell r="B1197" t="str">
            <v>Приобретение измерительных приборов и устройств РЗА (18 шт.)</v>
          </cell>
          <cell r="C1197" t="str">
            <v>I_000-56-1-07.30-0115</v>
          </cell>
        </row>
        <row r="1198">
          <cell r="B1198" t="str">
            <v>Приобретение оборудования и приборов для контроля качества электроэнергии (31 шт.)</v>
          </cell>
          <cell r="C1198" t="str">
            <v>I_000-56-1-07.30-0116</v>
          </cell>
        </row>
        <row r="1199">
          <cell r="B1199" t="str">
            <v>Приобретение оборудования и приборов для производственного контроля и охраны труда (4 шт.)</v>
          </cell>
          <cell r="C1199" t="str">
            <v>I_000-56-1-07.30-0117</v>
          </cell>
        </row>
        <row r="1200">
          <cell r="B1200" t="str">
            <v>Приобретение оборудования связи (56 шт.)</v>
          </cell>
          <cell r="C1200" t="str">
            <v>I_000-56-1-07.30-0114</v>
          </cell>
        </row>
        <row r="1201">
          <cell r="B1201" t="str">
            <v>Приобретение беспилотных летательных аппаратов с установленной фото/видеокамерой и наземной станцией управления (4 шт.)</v>
          </cell>
          <cell r="C1201" t="str">
            <v>I_000-56-1-07.30-0121</v>
          </cell>
        </row>
        <row r="1202">
          <cell r="B1202" t="str">
            <v>Приобретение резервуара для временного хранения ГСМ 10м3 (1 шт.)</v>
          </cell>
          <cell r="C1202" t="str">
            <v>I_000-56-1-07.30-0118</v>
          </cell>
        </row>
        <row r="1203">
          <cell r="B1203" t="str">
            <v>Приобретение стендов для моделирования схем включения приборов учета электроэнергии (4 шт.)</v>
          </cell>
          <cell r="C1203" t="str">
            <v>I_000-56-1-07.30-0120</v>
          </cell>
        </row>
        <row r="1204">
          <cell r="B1204" t="str">
            <v>Приобретение легковых автомобилей повышенной проходимости (1 шт.)</v>
          </cell>
          <cell r="C1204" t="str">
            <v>I_000-56-1-07.10-0192</v>
          </cell>
        </row>
        <row r="1205">
          <cell r="B1205" t="str">
            <v>Приобретение грузопассажирских легковых автомобилей (1 шт.)</v>
          </cell>
          <cell r="C1205" t="str">
            <v>I_000-56-1-07.10-0193</v>
          </cell>
        </row>
        <row r="1206">
          <cell r="B1206" t="str">
            <v>Приобретение автобуса (1 шт.)</v>
          </cell>
          <cell r="C1206" t="str">
            <v>I_000-56-1-07.10-0194</v>
          </cell>
        </row>
        <row r="1207">
          <cell r="B1207" t="str">
            <v>Приобретение бригадного автомобиля повышенной проходимости (2 шт.)</v>
          </cell>
          <cell r="C1207" t="str">
            <v>I_000-56-1-07.10-0195</v>
          </cell>
        </row>
        <row r="1208">
          <cell r="B1208" t="str">
            <v>Приобретение грузового автомобиля, колесной формулой 4*2 (1 шт.)</v>
          </cell>
          <cell r="C1208" t="str">
            <v>I_000-56-1-07.10-0196</v>
          </cell>
        </row>
        <row r="1209">
          <cell r="B1209" t="str">
            <v>Приобретение бригадных автомобилей повышенной проходимости (3 шт.)</v>
          </cell>
          <cell r="C1209" t="str">
            <v>I_000-56-1-07.10-0197</v>
          </cell>
        </row>
        <row r="1210">
          <cell r="B1210" t="str">
            <v>Приобретение легковых автомобилей повышенной проходимости (6 шт.)</v>
          </cell>
          <cell r="C1210" t="str">
            <v>I_000-56-1-07.10-0198</v>
          </cell>
        </row>
        <row r="1211">
          <cell r="B1211" t="str">
            <v>Приобретение автокрана повышенной проходимости колесной формулой 6*6 (1 шт.)</v>
          </cell>
          <cell r="C1211" t="str">
            <v>I_000-56-1-07.10-0199</v>
          </cell>
        </row>
        <row r="1212">
          <cell r="B1212" t="str">
            <v>Приобретение автокрана повышенной проходимости колесной формулой 6*6 (1 шт.)</v>
          </cell>
          <cell r="C1212" t="str">
            <v>I_000-56-1-07.10-0200</v>
          </cell>
        </row>
        <row r="1213">
          <cell r="B1213" t="str">
            <v>Приобретение автомобильных подъёмников, высотой подъема от 14 до 18 метров (4 шт.)</v>
          </cell>
          <cell r="C1213" t="str">
            <v>I_000-56-1-07.10-0201</v>
          </cell>
        </row>
        <row r="1214">
          <cell r="B1214" t="str">
            <v>Приобретение автомобильного подъёмника, высотой подъема от 14 до 18 метров (1 шт.)</v>
          </cell>
          <cell r="C1214" t="str">
            <v>I_000-56-1-07.10-0202</v>
          </cell>
        </row>
        <row r="1215">
          <cell r="B1215" t="str">
            <v>Приобретение автомобильного подъёмника, высотой подъема от 26 метров (1 шт.)</v>
          </cell>
          <cell r="C1215" t="str">
            <v>I_000-56-1-07.10-0203</v>
          </cell>
        </row>
        <row r="1216">
          <cell r="B1216" t="str">
            <v>Приобретение передвижной комбинированной электролаборатории (1 шт.)</v>
          </cell>
          <cell r="C1216" t="str">
            <v>I_000-56-1-07.10-0204</v>
          </cell>
        </row>
        <row r="1217">
          <cell r="B1217" t="str">
            <v>Приобретение легковых прицепов, грузоподъемностью до 2 т (6 шт.)</v>
          </cell>
          <cell r="C1217" t="str">
            <v>I_000-56-1-07.10-0205</v>
          </cell>
        </row>
        <row r="1218">
          <cell r="B1218" t="str">
            <v>Приобретение автомобильной цистерны для транспортировки топлива (1 шт.)</v>
          </cell>
          <cell r="C1218" t="str">
            <v>I_000-56-1-07.10-0206</v>
          </cell>
        </row>
        <row r="1219">
          <cell r="B1219" t="str">
            <v>Приобретение многофункциональной машины на шасси грузового автомобиля (1 шт.)</v>
          </cell>
          <cell r="C1219" t="str">
            <v>I_000-56-1-07.10-0207</v>
          </cell>
        </row>
        <row r="1220">
          <cell r="B1220" t="str">
            <v>Приобретение автобусов (3 шт.)</v>
          </cell>
          <cell r="C1220" t="str">
            <v>I_000-56-1-07.10-0208</v>
          </cell>
        </row>
        <row r="1221">
          <cell r="B1221" t="str">
            <v>Приобретение бригадных автомобилей повышенной проходимости (1 шт.)</v>
          </cell>
          <cell r="C1221" t="str">
            <v>I_000-56-1-07.10-0209</v>
          </cell>
        </row>
        <row r="1222">
          <cell r="B1222" t="str">
            <v>Приобретение резервного источника снабжения электроэнергией (РИСЭ) (1 шт.)</v>
          </cell>
          <cell r="C1222" t="str">
            <v>I_000-56-1-07.10-0210</v>
          </cell>
        </row>
        <row r="1223">
          <cell r="B1223" t="str">
            <v>Приобретение резервных источников снабжения электроэнергией (РИСЭ) (2 шт.)</v>
          </cell>
          <cell r="C1223" t="str">
            <v>I_000-56-1-07.10-0211</v>
          </cell>
        </row>
        <row r="1224">
          <cell r="B1224" t="str">
            <v>Приобретение легких снегоходов (10 шт.)</v>
          </cell>
          <cell r="C1224" t="str">
            <v>I_000-56-1-07.10-0212</v>
          </cell>
        </row>
        <row r="1225">
          <cell r="B1225" t="str">
            <v>Приобретение многофункциональной машины на шасси грузового автомобиля (1 шт.)</v>
          </cell>
          <cell r="C1225" t="str">
            <v>I_000-56-1-07.10-0213</v>
          </cell>
        </row>
        <row r="1226">
          <cell r="B1226" t="str">
            <v>Приобретение бурильно-крановых машин (2 шт.)</v>
          </cell>
          <cell r="C1226" t="str">
            <v>I_000-56-1-07.10-0215</v>
          </cell>
        </row>
        <row r="1227">
          <cell r="B1227" t="str">
            <v>Приобретение полуприцепов тяжеловозов, грузоподъемностью от 20 до 40 т (3 шт.)</v>
          </cell>
          <cell r="C1227" t="str">
            <v>I_000-56-1-07.10-0216</v>
          </cell>
        </row>
        <row r="1228">
          <cell r="B1228" t="str">
            <v>Установка резервного источника электроснабжения в районе ПС 110/10 кВ «Койгородок» в с. Койгородок Койгородского района Республики Коми (ПАЭС-2500 - 1 шт., выкатной элемент с ВВ 10 кВ - 1 шт., ТСЗ-2500-6/10 кВ - 1х2,5 МВА, ВЛ 10 кВ - 0,06 км, КЛ 6 кВ - 0,01 км)</v>
          </cell>
          <cell r="C1228" t="str">
            <v>I_000-55-1-06.70-0001</v>
          </cell>
        </row>
        <row r="1229">
          <cell r="B1229" t="str">
            <v>Приобретение бурильно-крановых машин (3 шт.)</v>
          </cell>
          <cell r="C1229" t="str">
            <v>I_000-56-1-07.10-0217</v>
          </cell>
        </row>
        <row r="1230">
          <cell r="B1230" t="str">
            <v>Приобретение легких снегоходов (4 шт.)</v>
          </cell>
          <cell r="C1230" t="str">
            <v>I_000-56-1-07.10-0219</v>
          </cell>
        </row>
        <row r="1231">
          <cell r="B1231" t="str">
            <v>Приобретение оборудования и приборов для эксплуатации (9 шт.)</v>
          </cell>
          <cell r="C1231" t="str">
            <v>I_000-56-1-07.30-0122</v>
          </cell>
        </row>
        <row r="1232">
          <cell r="B1232" t="str">
            <v>Приобретение прицепа автомобильного грузоподъемностью до 2,5 т (1 шт.)</v>
          </cell>
          <cell r="C1232" t="str">
            <v>I_000-56-1-07.10-0218</v>
          </cell>
        </row>
        <row r="1233">
          <cell r="B1233" t="str">
            <v>Приобретение полуприцепа тяжеловоза, грузоподъемностью от 20 до 40 т (1 шт.)</v>
          </cell>
          <cell r="C1233" t="str">
            <v>I_000-56-1-07.10-0220</v>
          </cell>
        </row>
        <row r="1234">
          <cell r="B1234" t="str">
            <v>Приобретение полуприцепов тяжеловозов, грузоподъемностью от 20 до 40 т (2 шт.)</v>
          </cell>
          <cell r="C1234" t="str">
            <v>I_000-56-1-07.10-0221</v>
          </cell>
        </row>
        <row r="1235">
          <cell r="B1235" t="str">
            <v>Приобретение оборудования телемеханики (63 шт.)</v>
          </cell>
          <cell r="C1235" t="str">
            <v>I_000-56-1-07.30-0127</v>
          </cell>
        </row>
        <row r="1236">
          <cell r="B1236" t="str">
            <v>Установка четырех ПАЭС-2500 в р-не ПС 110/20/10 кВ "Усть-Цильма" для резервного электроснабжения Усть-Цилемского района (ЦЭС) (ПАЭС-2500 - 4 шт., трансформаторы 6/10 кВ - 4х2,5 МВА, КЛ 10 кВ - 0,34 км)</v>
          </cell>
          <cell r="C1236" t="str">
            <v>I_000-54-1-06.70-0676</v>
          </cell>
        </row>
        <row r="1237">
          <cell r="B1237" t="str">
            <v>Оснащение системой контроля доступа на ТП производственного отделения «Воркутинские электрические сети» филиала ПАО «МРСК Северо-Запада» «Комиэнерго» (74 комплектов)</v>
          </cell>
          <cell r="C1237" t="str">
            <v>I_000-51-1-06.20-0002</v>
          </cell>
        </row>
        <row r="1238">
          <cell r="B1238" t="str">
            <v>Оснащение системой контроля доступа на ТП производственного отделения «Печорские электрические сети» филиала ПАО «МРСК Северо-Запада» «Комиэнерго» (22 комплекта)</v>
          </cell>
          <cell r="C1238" t="str">
            <v>I_000-52-1-06.20-0620</v>
          </cell>
        </row>
        <row r="1239">
          <cell r="B1239" t="str">
            <v>Оснащение системой контроля доступа на ТП производственного отделения «Центральные электрические сети» филиала ПАО «МРСК Северо-Запада» «Комиэнерго» (146 комплектов)</v>
          </cell>
          <cell r="C1239" t="str">
            <v>I_000-54-1-06.20-0002</v>
          </cell>
        </row>
        <row r="1240">
          <cell r="B1240" t="str">
            <v>Оснащение системой контроля доступа на ТП производственного отделения «Сыктывкарские электрические сети» филиала ПАО «МРСК Северо-Запада» «Комиэнерго» (96 комплектов)</v>
          </cell>
          <cell r="C1240" t="str">
            <v>I_000-53-1-06.20-0003</v>
          </cell>
        </row>
        <row r="1241">
          <cell r="B1241" t="str">
            <v>Установка охранной системы базы Княжпогостского РЭС (ЮЭС) (1 система)</v>
          </cell>
          <cell r="C1241" t="str">
            <v>F_000-55-1-06.20-0615</v>
          </cell>
        </row>
        <row r="1242">
          <cell r="B1242" t="str">
            <v>Построение, унификация и оптимизация инфраструктурных сервисов (6 шт.)</v>
          </cell>
          <cell r="C1242" t="str">
            <v>I_000-56-1-07.20-0114</v>
          </cell>
        </row>
        <row r="1243">
          <cell r="B1243" t="str">
            <v>Приобретение автобусов</v>
          </cell>
          <cell r="C1243" t="str">
            <v>F_000-56-5-07.10-0002</v>
          </cell>
        </row>
        <row r="1244">
          <cell r="B1244" t="str">
            <v>Приобретение автокранов</v>
          </cell>
          <cell r="C1244" t="str">
            <v>F_000-56-5-07.10-0003</v>
          </cell>
        </row>
        <row r="1245">
          <cell r="B1245" t="str">
            <v>Приобретение автомобилей (29 шт.)</v>
          </cell>
          <cell r="C1245" t="str">
            <v>F_000-56-5-07.10-0006</v>
          </cell>
        </row>
        <row r="1246">
          <cell r="B1246" t="str">
            <v>Приобретение автомобилей (4 шт.)</v>
          </cell>
          <cell r="C1246" t="str">
            <v>F_000-56-5-07.10-0007</v>
          </cell>
        </row>
        <row r="1247">
          <cell r="B1247" t="str">
            <v>Приобретение автомобилей (45 шт.)</v>
          </cell>
          <cell r="C1247" t="str">
            <v>F_000-56-5-07.10-0008</v>
          </cell>
        </row>
        <row r="1248">
          <cell r="B1248" t="str">
            <v>Приобретение автомобилей (7 шт.)</v>
          </cell>
          <cell r="C1248" t="str">
            <v>F_000-56-5-07.10-0009</v>
          </cell>
        </row>
        <row r="1249">
          <cell r="B1249" t="str">
            <v>Приобретение автомобиля (1 шт.)</v>
          </cell>
          <cell r="C1249" t="str">
            <v>F_000-56-5-07.10-0010</v>
          </cell>
        </row>
        <row r="1250">
          <cell r="B1250" t="str">
            <v>Приобретение автомобильных электролабораторий</v>
          </cell>
          <cell r="C1250" t="str">
            <v>F_000-56-5-07.10-0011</v>
          </cell>
        </row>
        <row r="1251">
          <cell r="B1251" t="str">
            <v>Приобретение автоподъемника</v>
          </cell>
          <cell r="C1251" t="str">
            <v>F_000-56-5-07.10-0012</v>
          </cell>
        </row>
        <row r="1252">
          <cell r="B1252" t="str">
            <v>Приобретение бульдозеров</v>
          </cell>
          <cell r="C1252" t="str">
            <v>F_000-56-5-07.10-0013</v>
          </cell>
        </row>
        <row r="1253">
          <cell r="B1253" t="str">
            <v>Приобретение бурильно-крановых машин</v>
          </cell>
          <cell r="C1253" t="str">
            <v>F_000-56-5-07.10-0014</v>
          </cell>
        </row>
        <row r="1254">
          <cell r="B1254" t="str">
            <v xml:space="preserve">Приобретение полуприцепов </v>
          </cell>
          <cell r="C1254" t="str">
            <v>F_000-56-5-07.10-0015</v>
          </cell>
        </row>
        <row r="1255">
          <cell r="B1255" t="str">
            <v>Приобретение прицепов</v>
          </cell>
          <cell r="C1255" t="str">
            <v>F_000-56-5-07.10-0016</v>
          </cell>
        </row>
        <row r="1256">
          <cell r="B1256" t="str">
            <v>Приобретение РИСЭ</v>
          </cell>
          <cell r="C1256" t="str">
            <v>F_000-56-5-07.10-0017</v>
          </cell>
        </row>
        <row r="1257">
          <cell r="B1257" t="str">
            <v>Приобретение снегоболотоходов</v>
          </cell>
          <cell r="C1257" t="str">
            <v>F_000-56-5-07.10-0018</v>
          </cell>
        </row>
        <row r="1258">
          <cell r="B1258" t="str">
            <v>Приобретение снегоходов</v>
          </cell>
          <cell r="C1258" t="str">
            <v>F_000-56-5-07.10-0019</v>
          </cell>
        </row>
        <row r="1259">
          <cell r="B1259" t="str">
            <v>Приобретение тракторов МТЗ</v>
          </cell>
          <cell r="C1259" t="str">
            <v>F_000-56-5-07.10-0020</v>
          </cell>
        </row>
        <row r="1260">
          <cell r="B1260" t="str">
            <v>Приобретение экскаваторов</v>
          </cell>
          <cell r="C1260" t="str">
            <v>F_000-56-5-07.10-0023</v>
          </cell>
        </row>
        <row r="1261">
          <cell r="B1261" t="str">
            <v>Приобретение прочего оборудования, в т.ч. бытовой техники</v>
          </cell>
          <cell r="C1261" t="str">
            <v>F_000-56-1-07.30-0112</v>
          </cell>
        </row>
        <row r="1262">
          <cell r="B1262" t="str">
            <v>Приобретение ТП 10/0,4 №157 ООО "Вымпел" в г. Сыктывкар (ТП 10/0,4 кВ - 2х400 МВА)</v>
          </cell>
          <cell r="C1262" t="str">
            <v>J_000-55-5-03.31-0004</v>
          </cell>
        </row>
        <row r="1263">
          <cell r="B1263" t="str">
            <v>Установка резервного источника электроснабжения ПАЭС-2500 в районе ПС 110/10 кВ «Койгородок» для резервного электроснабжения Койгородского района Республики Коми (ПАЭС-2500 - 1 шт., выкатной элемент с ВВ 10 кВ - 1 шт., ТСЗ-2500-6/10 кВ - 1х2,5 МВА, ВЛ 10 кВ - 0,06 км, КЛ 6 кВ - 0,05 км)</v>
          </cell>
          <cell r="C1263" t="str">
            <v>J_000-55-1-06.70-0008</v>
          </cell>
        </row>
        <row r="1264">
          <cell r="B1264" t="str">
            <v>Приобретение оборудования для автоматизизации рабочих мест ЕЦУС (26 шт.)</v>
          </cell>
          <cell r="C1264" t="str">
            <v>J_000-56-1-07.20-0117</v>
          </cell>
        </row>
        <row r="1265">
          <cell r="B1265" t="str">
            <v>Приобретение оборудования и приборов для эксплуатации (34 шт.)</v>
          </cell>
          <cell r="C1265" t="str">
            <v>J_000-56-1-07.30-0131</v>
          </cell>
        </row>
        <row r="1266">
          <cell r="B1266" t="str">
            <v>Приобретение измерительных приборов и устройств РЗА (1 шт.)</v>
          </cell>
          <cell r="C1266" t="str">
            <v>J_000-56-1-07.30-0124</v>
          </cell>
        </row>
        <row r="1267">
          <cell r="B1267" t="str">
            <v>Приобретение оборудования и приборов для производственного контроля и охраны труда (6 шт.)</v>
          </cell>
          <cell r="C1267" t="str">
            <v>J_000-56-1-07.30-0126</v>
          </cell>
        </row>
        <row r="1268">
          <cell r="B1268" t="str">
            <v>Приобретение оборудования связи (94 шт.)</v>
          </cell>
          <cell r="C1268" t="str">
            <v>J_000-56-1-07.30-0130</v>
          </cell>
        </row>
        <row r="1269">
          <cell r="B1269" t="str">
            <v>Приобретение резервных источников снабжения электроэнергией (РИСЭ) (2 шт.)</v>
          </cell>
          <cell r="C1269" t="str">
            <v>J_000-56-1-07.10-0224</v>
          </cell>
        </row>
        <row r="1270">
          <cell r="B1270" t="str">
            <v>Проект реконструкции ВЛ 110 кВ №165 ПС "Пашня"- ПС "Вуктыл-1,2" на одноцепном участке в части расширения просеки в Вуктыльском районе Республики Коми в объеме 58,99 га (ЦЭС)</v>
          </cell>
          <cell r="C1270" t="str">
            <v>I_000-54-1-01.12-0660</v>
          </cell>
        </row>
        <row r="1271">
          <cell r="B1271" t="str">
            <v>Проект реконструкции ВЛ 110 кВ №163/2 ПС"Крутая"- ПС"Верхняя Омра" на участке опор 75-186 в части расширения просеки в Троицко-Печорском районе Республики Коми в объеме 82,532 га (ЦЭС)</v>
          </cell>
          <cell r="C1271" t="str">
            <v>F_000-54-1-01.12-0662</v>
          </cell>
        </row>
        <row r="1272">
          <cell r="B1272" t="str">
            <v>Проект реконструкции ВЛ 110 кВ №130/131 ПС "Троицк"- ПС "Южная" в части расширения просеки в Троицко-Печорском районе Республики Коми в объеме 14,1 га (ЦЭС)</v>
          </cell>
          <cell r="C1272" t="str">
            <v>I_000-54-1-01.12-0670</v>
          </cell>
        </row>
        <row r="1273">
          <cell r="B1273" t="str">
            <v>Проект реконструкции ВЛ 35 кВ №61,62 в части расширения просеки (ПЭС) (23,18 га)</v>
          </cell>
          <cell r="C1273" t="str">
            <v>I_004-52-1-01.21-0077</v>
          </cell>
        </row>
        <row r="1274">
          <cell r="B1274" t="str">
            <v>Проект реконструкции ВЛ 35 кВ №71,72 в части расширения просеки (ПЭС) (13,71 га)</v>
          </cell>
          <cell r="C1274" t="str">
            <v>I_004-52-1-01.21-0078</v>
          </cell>
        </row>
        <row r="1275">
          <cell r="B1275" t="str">
            <v>Проект реконструкции ВЛ 35 кВ №81,82 в части расширения просеки (ПЭС) (26,73 га)</v>
          </cell>
          <cell r="C1275" t="str">
            <v>I_004-52-1-01.21-0079</v>
          </cell>
        </row>
        <row r="1276">
          <cell r="B1276" t="str">
            <v>Проект реконструкции ВЛ 35 кВ №19/20 отпайка от ВЛ-35 кВ №19 и №20 до ПС "2 мкр." в части расширения просек (ЦЭС) (0,4 га)</v>
          </cell>
          <cell r="C1276" t="str">
            <v>I_004-54-1-01.21-0526</v>
          </cell>
        </row>
        <row r="1277">
          <cell r="B1277" t="str">
            <v>Проект реконструкции ВЛ 35 кВ №19/20 отпайка от ВЛ-35 кВ №19 и №20 до ПС "УКПГ-2" от опоры 69 и опоры 87 в части расширения просек (ЦЭС) (3,37 га)</v>
          </cell>
          <cell r="C1277" t="str">
            <v>I_004-54-1-01.21-0527</v>
          </cell>
        </row>
        <row r="1278">
          <cell r="B1278" t="str">
            <v>Проект реконструкции ВЛ 35 кВ №22 ПС "Вуктыл-1"-ПС "УКПГ-4" в части расширения просек (ЦЭС) (18,57 га)</v>
          </cell>
          <cell r="C1278" t="str">
            <v>I_004-54-1-01.21-0528</v>
          </cell>
        </row>
        <row r="1279">
          <cell r="B1279" t="str">
            <v>Проект реконструкции ВЛ 35 кВ №20 ПС Вуктыл-1» - ПС «Промбаза» в части расширения просек (ЦЭС) (23,54 га)</v>
          </cell>
          <cell r="C1279" t="str">
            <v>I_004-54-1-01.21-0529</v>
          </cell>
        </row>
        <row r="1280">
          <cell r="B1280" t="str">
            <v>Проект реконструкции ВЛ 35 кВ №54 ПС «Промбаза» – ПС «Подчерье» в части расширения просек (ЦЭС) (18,17 га)</v>
          </cell>
          <cell r="C1280" t="str">
            <v>F_000-54-1-01.21-0510</v>
          </cell>
        </row>
        <row r="1281">
          <cell r="B1281" t="str">
            <v>Проект технического перевооружения ПС 35/6/10 кВ «Озерная» (ЦЭС) (замена ячеек 35 кВ - 3 шт. и 10 (6) кВ - 6 шт.; монтаж линейных разъединителей 35 кВ - 2 шт., реконструкция маслосборников)</v>
          </cell>
          <cell r="C1281" t="str">
            <v>F_000-54-1-03.21-0047</v>
          </cell>
        </row>
        <row r="1282">
          <cell r="B1282" t="str">
            <v>Проект технического перевооружения РП № 1 с заменой существующих камер КСО (24 шт.) с установкой дополнительных камер КСО (2 шт.) (СЭС)</v>
          </cell>
          <cell r="C1282" t="str">
            <v>F_000-53-1-03.31-0010</v>
          </cell>
        </row>
        <row r="1283">
          <cell r="B1283" t="str">
            <v>Проект реконструкции ВЛ 10 кВ ф. 7004, ф.7013 от ПС 110/20/10 кВ «Кожва» в Печорском районе с заменой неизолированного провода на СИП (ПЭС) (9,65 км)</v>
          </cell>
          <cell r="C1283" t="str">
            <v>F_000-52-1-01.32-0019</v>
          </cell>
        </row>
        <row r="1284">
          <cell r="B1284" t="str">
            <v>Приобретение грузовых тягачей колесной формулой 6*6 (1 шт.)</v>
          </cell>
          <cell r="C1284" t="str">
            <v>J_000-56-1-07.10-0234</v>
          </cell>
        </row>
        <row r="1285">
          <cell r="B1285" t="str">
            <v>Приобретение легковых прицепов, грузоподъемностью до 2 т (3 шт.)</v>
          </cell>
          <cell r="C1285" t="str">
            <v>J_000-56-1-07.10-0242</v>
          </cell>
        </row>
        <row r="1286">
          <cell r="B1286" t="str">
            <v>Приобретение передвижной комбинированной электролаборатории (1 шт.)</v>
          </cell>
          <cell r="C1286" t="str">
            <v>J_000-56-1-07.10-0250</v>
          </cell>
        </row>
        <row r="1287">
          <cell r="B1287" t="str">
            <v>Приобретение оборудования телемеханики ЕЦУС (9 шт.)</v>
          </cell>
          <cell r="C1287" t="str">
            <v>J_000-56-1-07.30-0133</v>
          </cell>
        </row>
        <row r="1288">
          <cell r="B1288" t="str">
            <v>Приобретение транспортеров снегоболотоходов на гусеничном ходу (1 шт.)</v>
          </cell>
          <cell r="C1288" t="str">
            <v>J_000-56-1-07.10-0252</v>
          </cell>
        </row>
        <row r="1289">
          <cell r="B1289" t="str">
            <v>Проект строительства ПС 35/6,6/6,3 кВ "Чернореченская" с установкой трансформаторов 2х6,3 МВА и ВЛ 35 кВ протяженностью 6 км для обеспечения электроснабжения объектов АО «Шахта «Интауголь» в Республике Коми (ВЭС)</v>
          </cell>
          <cell r="C1289" t="str">
            <v>F_000-51-2-03.21-0001</v>
          </cell>
        </row>
        <row r="1290">
          <cell r="B1290" t="str">
            <v>Проект реконструкции ВЛ 10 кВ яч.5 ПС 35/10-6 кВ «Илыч» протяженностью 0,1 км и установка пункта автоматического регулирования напряжения 1 шт. в Троицко-Печорском районе (для технологического присоединения ВРУ средней общеобразовательной школы)(Дог. от 09.01.2014 №023-156/1194 - 1 шт.)</v>
          </cell>
          <cell r="C1290" t="str">
            <v>I_000-54-1-01.32-0008</v>
          </cell>
        </row>
        <row r="1291">
          <cell r="B1291" t="str">
            <v>Приобретение оборудования телемеханики (7 комплектов)</v>
          </cell>
          <cell r="C1291" t="str">
            <v>J_000-56-1-07.30-0129</v>
          </cell>
        </row>
        <row r="1292">
          <cell r="B1292" t="str">
            <v>Приобретение резервных источников снабжения электроэнергией (РИСЭ) (1 шт.)</v>
          </cell>
          <cell r="C1292" t="str">
            <v>J_000-56-1-07.10-0223</v>
          </cell>
        </row>
        <row r="1293">
          <cell r="B1293" t="str">
            <v>Приобретение мобильной АСМД (3 шт.)</v>
          </cell>
          <cell r="C1293" t="str">
            <v>J_000-56-1-07.30-0132</v>
          </cell>
        </row>
        <row r="1294">
          <cell r="B1294" t="str">
            <v>Приобретение грузопассажирского вездехода на шинах низкого давления (1 шт.)</v>
          </cell>
          <cell r="C1294" t="str">
            <v>J_000-56-1-07.10-0253</v>
          </cell>
        </row>
        <row r="1295">
          <cell r="B1295" t="str">
            <v>Проект технического перевооружения ПС 110/35/6 кВ «Городская»: замена устройств релейной защиты и автоматики ВЛ 35 кВ №№31,32,37,38,39,43 и ВМЗ-1, ВМЗ-2 в ГО «Воркута» Республики Коми (8 шт.)</v>
          </cell>
          <cell r="C1295" t="str">
            <v>I_000-51-1-04.60-0009</v>
          </cell>
        </row>
        <row r="1296">
          <cell r="B1296" t="str">
            <v>Проект технического перевооружения ПС 35/10 кВ  "ДСК": замена МВ 10 кВ на ВВ (3 шт) (ЦЭС)</v>
          </cell>
          <cell r="C1296" t="str">
            <v>F_000-54-1-03.21-0048</v>
          </cell>
        </row>
        <row r="1297">
          <cell r="B1297" t="str">
            <v>Проект технического перевооружения ПС 110/10 кВ  «Щельяюр»:  замена МВ-10 кВ на ВВ (10 шт.) (ЦЭС)</v>
          </cell>
          <cell r="C1297" t="str">
            <v>F_000-54-1-03.13-0111</v>
          </cell>
        </row>
        <row r="1298">
          <cell r="B1298" t="str">
            <v>Проект реконструкции ограждения РПБ Корткеросского РЭС (ЮЭС) (925 п.м.)</v>
          </cell>
          <cell r="C1298" t="str">
            <v>F_000-55-1-06.20-0002</v>
          </cell>
        </row>
        <row r="1299">
          <cell r="B1299" t="str">
            <v>Проект реконструкции ВЛ 10 кВ яч.3Д РП 10 кВ «Нижний склад», установка КТП 10/0,4 кВ в с. Куниб Сысольского района (для ТП ООО «САВАМ ГРУП») (от 04.08.2014 № 56-01684Ю/14) (строительство КТП 10/0,4 кВ -1х0,63 МВА и 1х0,16 МВА; Реконструкция КТП 10/0,4 кВ - 2х0,16 МВА на 2х0,63 МВА ВЛ 10 кВ - 0,045 км )</v>
          </cell>
          <cell r="C1299" t="str">
            <v>G_000-55-1-01.32-0052</v>
          </cell>
        </row>
        <row r="1300">
          <cell r="B1300" t="str">
            <v>Проект реконструкции здания ПЛК по ул. Интернациональной 94, г. Сыктывкар (площадь застройки 860 кв. м.)</v>
          </cell>
          <cell r="C1300" t="str">
            <v>F_000-56-1-06.10-0005</v>
          </cell>
        </row>
        <row r="1301">
          <cell r="B1301" t="str">
            <v>Приобретение мульчерной установки (1 шт.)</v>
          </cell>
          <cell r="C1301" t="str">
            <v>I_000-56-1-07.10-0187</v>
          </cell>
        </row>
        <row r="1302">
          <cell r="B1302" t="str">
            <v>Строительство ВЛ 110 кВ, ПС 110/10 кВ «Ольховей» (объект «КС-5 «Усинская», КЦ-2» ПАО «Газпром» №56-01885В/14 от 26.01.2015) (ВЭС)</v>
          </cell>
          <cell r="C1302" t="str">
            <v>F_000-51-2-01.12-0022</v>
          </cell>
        </row>
        <row r="1303">
          <cell r="B1303" t="str">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ell>
          <cell r="C1303" t="str">
            <v>I_000-51-2-01.12-0026</v>
          </cell>
        </row>
        <row r="1304">
          <cell r="B1304" t="str">
            <v>Строительство КЛ 6 кВ, КТПК 6/0,4 кВ, КЛ 0,4 кВ в п. Жешарт Усть-Вымского района (для ТП ЗАО «Комижилстрой» от 16.02.2015 №56-00324Ю/15, 56-00325Ю/15) (КТП 6/0,4 кВ -0,25 МВА; КЛЭП 0,267 км)</v>
          </cell>
          <cell r="C1304" t="str">
            <v>G_000-55-2-02.32-0001</v>
          </cell>
        </row>
        <row r="1305">
          <cell r="B1305" t="str">
            <v>Строительство 10 КЛ 0,4 кВ от БКТПБ 10/0,4 кВ №394 и 4 КЛ 0,4 кВ от ТП 10/0,4 №216 по ул. Гаражной в г. Сыктывкаре Республики Коми (ГКУ РК Служба единого заказчика Республики Коми Дог. № 56-01454С/17 от 10.07.17 - 1 шт.)(КЛ 0,4 кВ - 2,32 км)</v>
          </cell>
          <cell r="C1305" t="str">
            <v>I_002-55-2-02.41-0007</v>
          </cell>
        </row>
        <row r="1306">
          <cell r="B1306" t="str">
            <v>Строительство КЛ 0,4 кВ ф.24 от ТП 10/0,4 кВ №217 в г. Ухта Республики Коми (Охотский Юрий Николаевич Дог. № 56-02516Ц/17 от 17.08.17 - 1 шт.)(КЛ 0,4 кВ - 0,205 км)</v>
          </cell>
          <cell r="C1306" t="str">
            <v>I_000-54-2-02.41-2226</v>
          </cell>
        </row>
        <row r="1314">
          <cell r="B1314" t="str">
            <v>Объекты незавершённого строительства, не включенные в инвестиционную программу</v>
          </cell>
          <cell r="C1314" t="str">
            <v>G_100000005</v>
          </cell>
        </row>
        <row r="1315">
          <cell r="B1315" t="str">
            <v>ИП, отсутствующие в утв. ИПР и прошедшие только по факту</v>
          </cell>
        </row>
        <row r="1316">
          <cell r="B1316" t="str">
            <v>Реконструкция ТП 10/0,4 кВ №11408 и сооружение ВЛ 0,4 кВ в г. Микунь Усть-Вымского района» (для технологического присоединения спортивного комплекса с бассейном и универсальным игровым залом) (от 01.11.2011 № 023-156/870) (ВЛ 0,4 кВ - 0,59 км; ТП 10/0,4 кВ - 1х0,4 МВА)</v>
          </cell>
          <cell r="C1316" t="str">
            <v>I_000-55-1-03.31-0687</v>
          </cell>
        </row>
        <row r="1317">
          <cell r="B1317" t="str">
            <v>Строительство ВЛ 10 кВ яч.5Д ПС 110/10 кВ "Летка" КТП 10/0,4 кВ, реконструкция ВЛ 10 кВ яч. 6Д ПС 110/ 10 кВ «Летка» в с. Летка Прилузского района Республики Коми (МАОУ «СОШ» в с. Летка Дог. №56-01404Ю/15 от 28.08.2015) (ВЛ 10 кВ - 0,667 км, КТП 10/0,4 кВ - 2х0,63 МВА)</v>
          </cell>
          <cell r="C1317" t="str">
            <v>I_000-55-2-01.32-1845</v>
          </cell>
        </row>
        <row r="1318">
          <cell r="B1318" t="str">
            <v>Строительство ВЛ 0,4 кВ ф. «новый» от ТП 10/0,4 кВ №19 в пгт. Троицко-Печорск Троицко-Печорского района Республики Коми (ПСК Садко Дог. № 56-04189Ц/15 от 28.12.15) (ВЛ 0,4 кВ - 1,08 км)</v>
          </cell>
          <cell r="C1318" t="str">
            <v>I_000-54-2-01.41-1852</v>
          </cell>
        </row>
        <row r="1319">
          <cell r="B1319" t="str">
            <v>Проект строительства 4КЛ 0,4 кВ от РУ 0,4 кВ ТП 10/0,4 кВ №196 до ВРУ жилых домов №3,№9 по ул. Ручейная в г.Сыктывкаре Республики Коми (Инвестиционно-строительная компания ООО Дог. № 56-04260С/15 от 17.12.15) (КЛ 0,4 кВ - 0,608 км)</v>
          </cell>
          <cell r="C1319" t="str">
            <v>I_000-53-2-02.41-0490</v>
          </cell>
        </row>
        <row r="1320">
          <cell r="B1320" t="str">
            <v>Строительство 2КТП 10/0,4 кВ, КЛ 10 кВ, 2КЛ 0,4 кВ по ул. Тентюковская в г.Сыктывкар Республики Коми (БУ УКС МО ГО Сыктывкар Дог. № 56-01523С/16 от 27.06.16) (КЛ 10 кВ - 0,368 км, КЛ 0,4 кВ - 0,37 км, КТП 10/0,4 кВ - 2х0,4 МВА)</v>
          </cell>
          <cell r="C1320" t="str">
            <v>I_000-53-2-03.31-0986</v>
          </cell>
        </row>
        <row r="1321">
          <cell r="B1321" t="str">
            <v>Строительство 2КЛ 10 кВ от яч.№ 341,350 ЗРУ 10 кВ ПС 110/10 кВ "Южная" до КТП заявителя в г.Сыктывкаре Республики Коми (Лента Дог. № 56-04047С/15 от 21.01.16) (КЛ 10 кВ - 1,826 км)</v>
          </cell>
          <cell r="C1321" t="str">
            <v>I_000-53-2-02.31-0631</v>
          </cell>
        </row>
        <row r="1322">
          <cell r="B1322" t="str">
            <v>Строительство 2КЛ 10 кВ от РП-10 кВ №7 до проектируемой КТП 10/0,4 кВ в г. Усинск Республики Коми (АО "Транснефть-Север" Дог: №56-04361П/14 от 09.02.2015) (КЛ 10 кВ - 1,75 км)</v>
          </cell>
          <cell r="C1322" t="str">
            <v>I_000-52-2-02.31-0206</v>
          </cell>
        </row>
        <row r="1323">
          <cell r="B1323" t="str">
            <v>Строительство 8КЛ 0,4 кВ от 2БКТП 10/0,4 кВ в районе ул. Ручейная г.Сыктывкар до жилых домов (для технологического присоединения ООО "МЖС") (от 26.11.2013 №023-156/1185) (КЛ 0,4 кВ - 1,956 км)</v>
          </cell>
          <cell r="C1323" t="str">
            <v>I_000-53-2-02.41-0016</v>
          </cell>
        </row>
        <row r="1324">
          <cell r="B1324" t="str">
            <v>Строительство 2КЛ 0,4 кВ от ТП №751 до ВРУ объекта в г.Сыктывкар Республики Коми (Кафе Кофе, ООО Дог. № 56-04151С/15 от 22.12.15) (КЛ 0,4 кВ - 0,39 км)</v>
          </cell>
          <cell r="C1324" t="str">
            <v>I_000-53-2-02.41-0491</v>
          </cell>
        </row>
        <row r="1325">
          <cell r="B1325" t="str">
            <v>Строительство 2КЛ 0,4 кВ от ТП 10/0,4 кВ №161, ТП 10/0,4 кВ №149, ТП 10/0,4 кВ №24 в г.Печора Республики Коми (Администрации МР «Печора» Дог: №56-01033П/15 от 06.05.2015) (КЛ 0,4 кВ - 1,88 км)</v>
          </cell>
          <cell r="C1325" t="str">
            <v>I_000-52-2-02.41-0995</v>
          </cell>
        </row>
        <row r="1326">
          <cell r="B1326" t="str">
            <v>Строительство 2КТП 10/0,4 кВ, 2КЛ 10кВ от ТП №196, КЛ 0,4кВ в г. Сыктывкаре Республики Коми (ИСК ООО, Дог.: №56-00211С/16 от 24.02.2016)(КЛ 10 кВ - 0,074 км; КТП 10/0,4 кВ - 2х0,63 МВА)</v>
          </cell>
          <cell r="C1326" t="str">
            <v>I_000-53-2-02.31-0635</v>
          </cell>
        </row>
        <row r="1327">
          <cell r="B1327" t="str">
            <v>Реконструкция ВЛ 10 кВ ПС "Западная" яч. 144 - ТП №349 - ТП №522 с установкой РЛК-10 кВ (1 шт.) в г. Сыктывкаре Республики Коми (НефтеГазЭнергоСтрой Дог. № 56-04449С/15 от 18.01.16)</v>
          </cell>
          <cell r="C1327" t="str">
            <v>I_002-53-1-01.32-0909</v>
          </cell>
        </row>
        <row r="1328">
          <cell r="B1328" t="str">
            <v>Реконструкция КТП 10/0,4 кВ №905 от яч.9Д ПС 110/10 кВ «Спаспоруб» в с. Занулье Прилузского района Республики Коми (Лузалес ООО Дог. № 56-03538Ю/15 от 05.11.15) (КТП 10/0,4 - 0,63 МВА)</v>
          </cell>
          <cell r="C1328" t="str">
            <v>I_002-55-1-03.31-1824</v>
          </cell>
        </row>
        <row r="1329">
          <cell r="B1329" t="str">
            <v>Техническое перевооружение КТП 10/0,4 кВ №1309: замена трансформатора 0,25 МВА на 0,4 МВА в п. Лопьювад Усть-Куломского района Республики Коми (ИП Мастюгин Сергей Викторович Дог. №56-03100Ю/16 от 28.10.16) (КТП 10/0,4 кВ - 1х0,4 МВА)</v>
          </cell>
          <cell r="C1329" t="str">
            <v>I_002-55-1-03.31-1841</v>
          </cell>
        </row>
        <row r="1330">
          <cell r="B1330" t="str">
            <v>Техническое перевооружение БКТПБ - 1250/10/0,4 кВ №387: замена АВ (4 шт.) в г. Сыктывкаре Республики Коми (Жилой комплекс Прага Дог. № 56-04047С/16 от 13.12.16)</v>
          </cell>
          <cell r="C1330" t="str">
            <v>I_000-53-1-03.31-1017</v>
          </cell>
        </row>
        <row r="1331">
          <cell r="B1331" t="str">
            <v>Строительство 2КЛ 0,4 кВ от КТП 10/0,4 кВ №201 «Аптека» в с. Корткерос Корткеросского района (для ТП объекта «Квартал малоэтажной застройки в с. Корткерос. Два трехэтажных жилых дома» (от 18.10.2013 №023-156/1164)(КЛ 0,4 кВ - 0,28 км)</v>
          </cell>
          <cell r="C1331" t="str">
            <v>I_000-55-2-02.41-0002</v>
          </cell>
        </row>
        <row r="1332">
          <cell r="B1332" t="str">
            <v>Техническое перевооружение РП 10/0,4 кВ №5: установка линейных панелей ЩО-70 (1 шт.) в г.Сыктывкар Республики Коми (ООО "Формат" Дог: № 56-02281С/15 от 31.07.15)</v>
          </cell>
          <cell r="C1332" t="str">
            <v>I_000-53-1-03.31-1000</v>
          </cell>
        </row>
        <row r="1333">
          <cell r="B1333" t="str">
            <v>Реконструкция ТП 10/0,4 кВ №19: замена силовых трансформаторов г. Сыктывкар (для ТП ООО "Инвест ДМ") (от 29.07.2014 №56-02267С/14)(ТП 10/0,4 кВ - 2х0,4 МВА; КЛ 10 кВ - 0,04 км)</v>
          </cell>
          <cell r="C1333" t="str">
            <v>I_002-53-1-03.31-0003</v>
          </cell>
        </row>
        <row r="1334">
          <cell r="B1334" t="str">
            <v>Техническое перевооружение ТП 6/0,4 кВ №114: замена выключателя в яч. №1 (1 шт.) в г. Сыктывкар Республики Коми (ООО "Кузнец" Дог.: № 56-00810С/15 от 07.04.2015)</v>
          </cell>
          <cell r="C1334" t="str">
            <v>I_002-53-1-03.32-0278</v>
          </cell>
        </row>
        <row r="1335">
          <cell r="B1335" t="str">
            <v>Техническое перевооружение КТП 6/0,4 кВ №539: установка автоматического выключателя (1 шт.) в г. Сосногорск, пгт. Нижний Одес (для технологического присоединения спорткомплекса)(от 03.03.2014 №56-00360Ц/14)</v>
          </cell>
          <cell r="C1335" t="str">
            <v>I_000-54-1-03.32-0174</v>
          </cell>
        </row>
        <row r="1336">
          <cell r="B1336" t="str">
            <v>Техническое перевооружение ТП 10/0,4 кВ № 60 г.Воркута (для ТП ООО «Айкхофф» (от 05.11.2014 № 56-03615В/14)(ТП 10/0,4 кВ - 1х0,4 МВА)</v>
          </cell>
          <cell r="C1336" t="str">
            <v>I_002-51-1-03.31-0001</v>
          </cell>
        </row>
        <row r="1337">
          <cell r="B1337" t="str">
            <v>Реконструкция ТП 10/0,4 кВ №293 с заменой рубильника (2 шт.) в г.Ухта (для технологического присоединения ВРУ нежилого здания) (от 10.06.2014 №56-01531Ц/14)</v>
          </cell>
          <cell r="C1337" t="str">
            <v>I_000-54-1-03.31-0032</v>
          </cell>
        </row>
        <row r="1338">
          <cell r="B1338" t="str">
            <v>Реконструкция КТП 10/0,4 кВ №674 с заменой рубильника (1 шт.) и установкой автоматического выключателя (1 шт.) в г. Сосногорск (для технологического присоединения асфальтобетонной установки) (от 15.01.2014 №023-156/1197)</v>
          </cell>
          <cell r="C1338" t="str">
            <v>I_000-54-1-03.31-0017</v>
          </cell>
        </row>
        <row r="1339">
          <cell r="B1339" t="str">
            <v>Техническое перевооружение ТП 6/0,4 кВ "СОИМ": замена трансформаторов тока (6 шт.) г.Воркута РК (ООО "Премьер-кино", Дог:№56-00738В/15 от 06.04.15)</v>
          </cell>
          <cell r="C1339" t="str">
            <v>I_002-51-1-03.32-0218</v>
          </cell>
        </row>
        <row r="1340">
          <cell r="B1340" t="str">
            <v>Строительство ВЛ 10 кВ, КТП 10/0,4 кВ, ВЛ 0,4 кВ в с. Палевицы Сыктывдинского района (для ТП Администрации МО МР «Сыктывдинский» от 17.03.2015 № 56-00418Ю/15) (ВЛ 10 кВ - 0,145 км, КЛ 0,4 кВ - 0,08 км, КТП 10/0,4 кВ - 1х0,4 МВА)</v>
          </cell>
          <cell r="C1340" t="str">
            <v>I_000-55-2-01.32-0068</v>
          </cell>
        </row>
        <row r="1341">
          <cell r="B1341" t="str">
            <v>Строительство ВЛ 0,4 кВ ф.5 от КТП 10/0,4 кВ №302 в п. Зимстан Усть-Куломского района Республики Коми (Гичев Сергей Николаевич Дог. № 56-03515Ю/15 от 09.11.15)(ВЛ 0,4 кВ - 0,26 км)</v>
          </cell>
          <cell r="C1341" t="str">
            <v>I_000-55-2-01.41-1933</v>
          </cell>
        </row>
        <row r="1342">
          <cell r="B1342" t="str">
            <v>Строительство ВЛ 0,4 кВ ф.9 и ф.12 от ТП 6/0,4 кВ №1708 в г.Емва Княжпогостского района (для ТП ГКУ РУ «КР Инвестстройцентр»)(от 01.09.2014 №56-02892Ю/14)(ВЛ 0,4 кВ - 0,74 км)</v>
          </cell>
          <cell r="C1342" t="str">
            <v>I_000-55-2-01.41-0913</v>
          </cell>
        </row>
        <row r="1343">
          <cell r="B1343" t="str">
            <v>Строительство ВЛ 0,4 кВ ТП 10/0,4 кВ №60 г. Воркута Республики Коми (Айкхофф Дог. № 56-03615В/14 от 05.11.14.)(ВЛ 0,4 кВ - 0,213 км)</v>
          </cell>
          <cell r="C1343" t="str">
            <v>I_000-51-2-01.41-0029</v>
          </cell>
        </row>
        <row r="1344">
          <cell r="B1344" t="str">
            <v>Строительство КЛ 10 кВ "РП №3 яч. 9-ТП №198" г.Сыктывкар (для ТП ж.к. "Лондон") (№56-00515С/14 от 21.05.2014)(КЛ 10 кВ - 0,3 км)</v>
          </cell>
          <cell r="C1344" t="str">
            <v>I_000-53-2-02.31-0008</v>
          </cell>
        </row>
        <row r="1345">
          <cell r="B1345" t="str">
            <v>Строительство 2КЛ 0,4 кВ от ф."новый 1" и ф."новый 2" ТП №195 в г. Ухта (для технологического присоединения ГБУЗ РК "Ухтинская городская поликлиника") (от 08.08.2013 г. №023-156/1134)(КЛ 0,4 кВ - 0,1 км)</v>
          </cell>
          <cell r="C1345" t="str">
            <v>I_000-54-2-02.41-0027</v>
          </cell>
        </row>
        <row r="1346">
          <cell r="B1346" t="str">
            <v>Строительство 2КЛ 0,4 кВ "Новая" от ТП 10/0,4 кВ №181 до к/с "ул. Катаева, 37" г.Сыктывкар Республики Коми (Дет.сад №100 Дог.№56-00864С/15 от 15.04.2015)(КЛ 0,4 кВ - 0,42 км)</v>
          </cell>
          <cell r="C1346" t="str">
            <v>I_002-53-2-02.41-0484</v>
          </cell>
        </row>
        <row r="1347">
          <cell r="B1347" t="str">
            <v>Строительство 2 КЛ 0,4 кВ от ТП 6/0,4 кВ № 103 до дома 4А по ул. Шахтерская набережная, техническое перевооружение ТП 6/0,4 кВ № 103 и ТП 6/0,4 кВ № 123: установка автоматических выключателей (2 шт.) и трансформаторов тока (6 шт.) в г. Воркута Республики Коми (Управление физической культуры и спорта АМО ГО Воркута Дог. № 56-01970В/14 от 04.07.14)(ВЭС)</v>
          </cell>
          <cell r="C1347" t="str">
            <v>I_002-51-2-02.41-0274</v>
          </cell>
        </row>
        <row r="1348">
          <cell r="B1348" t="str">
            <v>Проект строительства ВЛ 6 кВ от оп.№18/4 ВЛ 6 кВ яч.№5 и оп.№36 ВЛ 6 кВ яч.№23 ГРУ 6 кВ "СТЭЦ" в г. Сосногорск Республики Коми (для ТП ООО "Газпром переработка" от 05.05.2015 №56-01013Ц/15) (ВЛ 6 кВ - 0,076 км)</v>
          </cell>
          <cell r="C1348" t="str">
            <v>I_000-54-2-01.33-0204</v>
          </cell>
        </row>
        <row r="1349">
          <cell r="B1349" t="str">
            <v>Проект строительства ВЛ 6 кВ от оп.№18 ВЛ 6 кВ яч.№5 и оп.№39 ВЛ 6 кВ яч.№23 ГРУ 6 кВ "СТЭЦ" в г. Сосногорск Республики Коми (для ТП ООО "Газпром переработка" от 06.05.2015 №56-01121Ц/15) (ВЛ 6 кВ - 0,166 км)</v>
          </cell>
          <cell r="C1349" t="str">
            <v>I_000-54-2-01.33-0205</v>
          </cell>
        </row>
        <row r="1350">
          <cell r="B1350" t="str">
            <v>Проект строительства 2КЛ 0,4 кВ от ТП 10/0,4 кВ №218 до ВРУ здания по ул. Маркова в г. Сыктывкаре Республики Коми (ООО "ИСК" договор от 22.04.2015 № 56-00935С/15)(КЛ 0,4 кВ - 0,36 км)</v>
          </cell>
          <cell r="C1350" t="str">
            <v>I_000-53-2-02.41-0071</v>
          </cell>
        </row>
        <row r="1351">
          <cell r="B1351" t="str">
            <v>Проект строительства 4КЛ 0,4 кВ от ТП №33 в г. Сыктывкар Республики Коми (Комижилстрой Дог. № 56-04438С/15 от 21.01.16)(КЛ 0,4 кВ - 0,424 км)</v>
          </cell>
          <cell r="C1351" t="str">
            <v>I_000-53-2-02.41-0492</v>
          </cell>
        </row>
        <row r="1352">
          <cell r="B1352" t="str">
            <v>Проект строительства 2БКТП 10/0,4 кВ, 2КЛ 0,4 кВ, реконструкция КЛ 10 кВ яч. 232 ПС 110/10 кВ "Восточная" – ТП №114 в г. Сыктывкаре Республики Коми (Вега Дог. № 56-00103С/16 от 04.02.2016)(строительство КТП 10/0,4 кВ - 2х0,25 МВА, КЛ 0,4 кВ - 0,2 км; реконструкция КЛ 10 кВ - 0,33 км)</v>
          </cell>
          <cell r="C1352" t="str">
            <v>I_000-53-2-03.31-0981</v>
          </cell>
        </row>
        <row r="1353">
          <cell r="B1353" t="str">
            <v>Проект строительства КТП 10/0,4 кВ «новая», КЛ 0,4 от КТП 10/0,4 кВ «новая», реконструкция ВЛ 10 кВ от яч. 6 ПС 110/20/10 кВ «Синегорье» в с. Трусово Усть-Цилеского района Республики Коми (Администрация муниципального района Усть-Цилемский Дог. № 56-04176Ц/16 от 28.12.16)(КТП - 0,4 МВА; ВЛ-10 кВ - 0,03 км; 2КЛ-0,4 кВ - 0,15 км)</v>
          </cell>
          <cell r="C1353" t="str">
            <v>I_000-54-2-03.31-0910</v>
          </cell>
        </row>
        <row r="1354">
          <cell r="B1354" t="str">
            <v>Реконструкция ВЛ 0,4 кВ ф.2 от ТП 10/0,4 кВ №10, ТП 10/0,4 кВ №10, ТП 10/0,4 кВ №19, сооружение ВЛ 0,4 кВ ф.«новый» от ТП 10/0,4 кВ №10, и ВЛ 0,4 кВ ф.«новый» от ТП 10/0,4 кВ №19 в пгт. Троицко-Печорск Троицко-Печорского района Республики Коми (ПСК Садко Дог. № 56-04189Ц/15 от 28.12.15) (ВЛ 0,4 кВ - 0,085 км)</v>
          </cell>
          <cell r="C1354" t="str">
            <v>I_000-54-1-01.41-2645</v>
          </cell>
        </row>
        <row r="1355">
          <cell r="B1355" t="str">
            <v>Техническое перевооружение ПС 35/10 кВ «Западная»: замена трансформаторов тока яч.№8 в г. Усинск, Республики Коми («БКЕ», ООО Дог:№56-00339П/15 от 02.03.2015; «СТЭ», ООО Дог:№56-03620П/15 от 03.11.2015; «Курган-Сервис Центр», ООО Дог:№56-00511П/17 от 11.04.2017)</v>
          </cell>
          <cell r="C1355" t="str">
            <v>I_002-52-1-03.21-0957</v>
          </cell>
        </row>
        <row r="1356">
          <cell r="B1356" t="str">
            <v>Техническое перевооружение ТП 10/0,4кВ №392: установка АВ в РУ 0,4 кВ в г. Сыктывкаре Республики Коми (ГКУ РК Служба единого заказчика Республики Коми Дог. № 56-00349С/16 от 16.03.16) (2 шт.)</v>
          </cell>
          <cell r="C1356" t="str">
            <v>I_002-53-1-03.31-1013</v>
          </cell>
        </row>
        <row r="1357">
          <cell r="B1357" t="str">
            <v>Техническое перевооружение ТП 10/0,4кВ №224: замена трансформаторов в г.Сыктывкаре Республики Коми (ООО Деловой альянс Дог. № 56-02194С/15 от 24.07.15)(ТП 10/0,4 кВ - 2х1 МВА; КЛ 0,4 кВ - 0,57 км)</v>
          </cell>
          <cell r="C1357" t="str">
            <v>I_002-53-1-03.31-1003</v>
          </cell>
        </row>
        <row r="1358">
          <cell r="B1358" t="str">
            <v>Техническое перевооружение ТП 10/0,4 кВ №224: установка линейных панелей ЩО 70 в г. Сыктывкаре Республики Коми (ООО Деловой альянс Дог. № 56-02194С/15 от 24.07.15) (4 шт.)</v>
          </cell>
          <cell r="C1358" t="str">
            <v>I_000-53-1-03.31-1004</v>
          </cell>
        </row>
        <row r="1359">
          <cell r="B1359" t="str">
            <v>Реконструкция устройств РЗА ПС 110/35/6 кВ "Верховье" для технологического присоединения электростанции собственных нужд ООО "ЛУКОЙЛ Коми" в Ухтинском районе Республики Коми (ЛУКОЙЛ-Коми, ООО Дог. № 56-00671Ц/15 от 18.04.16) (9 шт.)</v>
          </cell>
          <cell r="C1359" t="str">
            <v>I_000-54-1-04.60-0003</v>
          </cell>
        </row>
        <row r="1360">
          <cell r="B1360" t="str">
            <v>Техническое перевооружение ПС 35/10/6 кВ «Юбилейная»: замена трансформаторов тока узла учета в яч. № 6 РУ 10 кВ (3 шт.) (ФГУП ГУССТ №3 при Спецстрое России Дог. № 56-02521В/15 от 25.08.15)</v>
          </cell>
          <cell r="C1360" t="str">
            <v>I_000-51-1-05.20-0004</v>
          </cell>
        </row>
        <row r="1361">
          <cell r="B1361" t="str">
            <v>Техническое перевооружение КТП 10/0,4 кВ №201 «Аптека» в с. Корткерос Корткеросского района (для ТП объекта «Квартал малоэтажной застройки в с. Корткерос. Два трехэтажных жилых дома» (от 18.10.2013 №023-156/1164) (КТП 10/0,4 кВ - 1х0,4 МВА)</v>
          </cell>
          <cell r="C1361" t="str">
            <v>I_000-55-1-03.31-0710</v>
          </cell>
        </row>
        <row r="1362">
          <cell r="B1362" t="str">
            <v>Техническое перевооружение ТП 10/0,4 №161: замена трансформатора 0,4 МВА на 0,63 МВА в г. Печора Республики Коми (Администрации МР «Печора» Дог: №56-01033П/15 от 06.05.2015) (КТП 10/0,4 кВ - 1х0,63 МВА)</v>
          </cell>
          <cell r="C1362" t="str">
            <v>I_002-52-1-03.31-0952</v>
          </cell>
        </row>
        <row r="1363">
          <cell r="B1363" t="str">
            <v>Реконструкция оборудования ОРУ-35 кВ ПС 220/35/6 кВ «Промысловая» ГО «Усинск» Республика Коми (ЛУКОЙЛ-Коми Дог. № 56-01701П/14 от 21.07.2015)(2 компл.)</v>
          </cell>
          <cell r="C1363" t="str">
            <v>I_000-52-1-03.11-0011</v>
          </cell>
        </row>
        <row r="1364">
          <cell r="B1364" t="str">
            <v>Реконструкция оборудования ТП 10/0,4 кВ №151: замена трансформатора в г. Печора (для ТП ООО «Техстрой» от 21.07.2014 №56-01716П/14) (ТП 10/0,4 кВ - 1х0,4 МВА)</v>
          </cell>
          <cell r="C1364" t="str">
            <v>I_002-52-1-03.31-0004</v>
          </cell>
        </row>
        <row r="1365">
          <cell r="B1365" t="str">
            <v>Техническое перевооружение ТП 10/0,4 кВ №807: установка узлов учета э/э (2 шт.) в г.Ухта Республики Коми ("Бетиз" ООО Дог. № 156/399 от 28.12.2007)</v>
          </cell>
          <cell r="C1365" t="str">
            <v>I_002-54-1-03.31-0993</v>
          </cell>
        </row>
        <row r="1366">
          <cell r="B1366" t="str">
            <v>Проект реконструкции ТП 10/0,4 кВ №264 в г. Ухта Республики Коми (Коми отделение ПАО Сбербанк России Дог. № 56-00676Ц/17 от 30.05.17) (ТП 10/0,4 кВ - 2х0,63 МВА)</v>
          </cell>
          <cell r="C1366" t="str">
            <v>I_000-54-1-03.31-1001</v>
          </cell>
        </row>
        <row r="1367">
          <cell r="B1367" t="str">
            <v>Техническое перевооружение ПС 110/10 кВ «Чикшино» с заменой трансформаторов тока ТФЗМ 110 кВ (6 шт.) на трансформаторы тока ТОГФ 110 кВ (6 шт.) обходного секционного выключателя 110 кВ в МР «Печора»</v>
          </cell>
          <cell r="C1367" t="str">
            <v>I_000-52-1-03.13-0213</v>
          </cell>
        </row>
        <row r="1368">
          <cell r="B1368" t="str">
            <v>Техническое перевооружение ПС 110/10 кВ «Чикшино» с заменой МВ 110 кВ на ЭВ 110 кВ (1 шт.) в Печорском районе Республики Коми</v>
          </cell>
          <cell r="C1368" t="str">
            <v>I_000-52-1-03.13-0211</v>
          </cell>
        </row>
        <row r="1369">
          <cell r="B1369" t="str">
            <v>Реконструкция (вынос) ВЛ 10 кВ яч. 17Д ПС "Емваль" - яч. 20 РП №5 в г. Сыктывкаре Республики Коми (СеверЭнергоПром Дог. № ОЗУ-000031С/15 от 20.11.15) (ВЛ 10 кВ - 0,09 км)</v>
          </cell>
          <cell r="C1369" t="str">
            <v>I_000-53-1-01.32-0913</v>
          </cell>
        </row>
        <row r="1370">
          <cell r="B1370" t="str">
            <v>Реконструкция (вынос) ВЛ 0,4 кВ ф.1, ф.3 от КТП 10/0,4 кВ №909 «Центр» в с. Сторожевск Корткеросского района Республики Коми (Администрация Корткеросский р-н Дог. №ОЗУ-000003Ю/16 от 18.03.16) (ВЛ 0,4 кВ - 0,1 км)</v>
          </cell>
          <cell r="C1370" t="str">
            <v>I_000-55-1-01.41-2235</v>
          </cell>
        </row>
        <row r="1371">
          <cell r="B1371" t="str">
            <v>Реконструкция (вынос) КЛ 10 кВ ТП №8 - ТП №224, КЛ 10 кВ ТП №155 -ТП №224, КЛ 10 кВ ТП №222 - ТП №224 в г. Сыктывкар (№ ОЗУ-000003С/14 от 09.04.2014) (СЭС)(КЛ 10 кВ - 0,265 км)</v>
          </cell>
          <cell r="C1371" t="str">
            <v>I_000-53-1-02.31-0009</v>
          </cell>
        </row>
        <row r="1372">
          <cell r="B1372" t="str">
            <v>Реконструкция (вынос) ВЛ 0,4 кВ ф.14 от ТП 304 с переносом оп. №5 в пгт. Ярега г. Ухта Республики Коми (ЛУКОЙЛ-Коми Дог. № ОЗУ-000020Ц/15 от 03.08.15)(ВЛ 0,4 кВ - 0,15 км)</v>
          </cell>
          <cell r="C1372" t="str">
            <v>I_000-54-1-01.41-2217</v>
          </cell>
        </row>
        <row r="1373">
          <cell r="B1373" t="str">
            <v>Реконструкция (вынос) ВЛ 0,4 кВ ф. "ул. Тентюковская" КТП 10/0,4 кВ №1139 в г. Сыктывкаре Республики Коми (Семенюк Николай Терентьевич Дог. № ОЗУ-000018С/16 от 10.01.17) (ВЛ 0,4 кВ - 0,05 км)</v>
          </cell>
          <cell r="C1373" t="str">
            <v>I_000-53-1-01.41-1587</v>
          </cell>
        </row>
        <row r="1374">
          <cell r="B1374" t="str">
            <v>Реконструкция (вынос) ВЛ 0,4 кВ ф.2 КТП-10/0,4 кВ №1002 "Посёлок" п. Бортом Сысольского района Республики Коми (КТК Сысольский ф-л Дог. № ОЗУ-000023Ю/16 от 10.01.17)(ВЛ 0,4 кВ - 0,08 км)</v>
          </cell>
          <cell r="C1374" t="str">
            <v>I_000-55-1-01.41-2826</v>
          </cell>
        </row>
        <row r="1375">
          <cell r="B1375" t="str">
            <v>Реконструкция (вынос) КЛ 10 кВ ТП№165 яч.6 – Р-39 (оп.41), КЛ 10 кВ ТП№165 яч.4 – Р-46 (оп.57), КЛ 10 кВ ТП№165 яч.2 – Р-45 (оп.56) в г. Ухта Республики Коми (Энерготрейд Дог. № ОЗУ-000030Ц/15 от 17.11.15)(КЛ 10 кВ - 0,093 км)</v>
          </cell>
          <cell r="C1375" t="str">
            <v>I_000-54-1-02.31-0001</v>
          </cell>
        </row>
        <row r="1376">
          <cell r="B1376" t="str">
            <v>Проект реконструкции (вынос) ВЛ 10 кВ яч.2Д ПС «Корткерос» для строительства объекта «Квартал малоэтажной застройки с. Корткерос. Два трехэтажных жилых дома» (от 30.01.2014 №ОЗУ-000025Ю/13)(ВЛ 10 кВ - 0,25 км)</v>
          </cell>
          <cell r="C1376" t="str">
            <v>I_000-55-1-01.32-0036</v>
          </cell>
        </row>
        <row r="1377">
          <cell r="B1377" t="str">
            <v>Проект реконструкции (вынос) ВЛ 10 кВ яч.8Д ПС 110/10 кВ «Богородск», ВЛ 0,4 кВ ф.3 КТП 10/0,4 кВ №814 для строительства объекта «Дошкольное образовательное учреждение на 40 мест в с. Большелуг Корткеросского района (от 30.09.2014 №ОЗУ-000016Ю/14)(ВЛ 10 кВ - 0,25 км)</v>
          </cell>
          <cell r="C1377" t="str">
            <v>I_000-55-1-01.32-0062</v>
          </cell>
        </row>
        <row r="1378">
          <cell r="B1378" t="str">
            <v>Модернизация системы учета электроэнергии с организацией удаленного сбора данных на ПС110/35/20/10/6кВ производственного отделения «Воркутинские электрические сети» филиала ПАО «МРСК Северо-Запада» «Комиэнерго» (228 шт.)</v>
          </cell>
          <cell r="C1378" t="str">
            <v>I_000-51-1-05.20-0003</v>
          </cell>
        </row>
        <row r="1379">
          <cell r="B1379" t="str">
            <v>Модернизация системы учета электроэнергии с организацией удаленного сбора данных на ПС110/35/20/10/6кВ производственного отделения «Печорские электрические сети» филиала ПАО «МРСК Северо-Запада» «Комиэнерго» (156 шт.)</v>
          </cell>
          <cell r="C1379" t="str">
            <v>I_000-52-1-05.20-0001</v>
          </cell>
        </row>
        <row r="1380">
          <cell r="B1380" t="str">
            <v>Модернизация системы учета электроэнергии с организацией удаленного сбора данных на ПС110/35/20/10/6кВ производственного отделения «Центральные электрические сети» филиала ПАО «МРСК Северо-Запада» «Комиэнерго» (487 шт.)</v>
          </cell>
          <cell r="C1380" t="str">
            <v>I_000-54-1-05.20-0001</v>
          </cell>
        </row>
        <row r="1381">
          <cell r="B1381" t="str">
            <v>Модернизация системы учета электроэнергии с организацией удаленного сбора данных на ПС110/35/20/10/6кВ производственного отделения «Южные электрические сети» филиала ПАО «МРСК Северо-Запада» «Комиэнерго» (124 шт.)</v>
          </cell>
          <cell r="C1381" t="str">
            <v>I_000-55-1-05.20-0001</v>
          </cell>
        </row>
        <row r="1382">
          <cell r="B1382" t="str">
            <v>Приобретение рубительной машины барабанного типа (1 шт.)</v>
          </cell>
          <cell r="C1382" t="str">
            <v>I_000-56-1-07.10-0128</v>
          </cell>
        </row>
        <row r="1383">
          <cell r="B1383" t="str">
            <v>Приобретение резервных источников снабжения электроэнергией (РИСЭ) (4 шт.)</v>
          </cell>
          <cell r="C1383" t="str">
            <v>I_000-56-1-07.10-0191</v>
          </cell>
        </row>
        <row r="1384">
          <cell r="B1384" t="str">
            <v>Приобретение электростанции дизельной, контейнерного типа исполнения без шасси мощностью 400 кВт (1 шт.)</v>
          </cell>
          <cell r="C1384" t="str">
            <v>I_000-56-1-07.30-0113</v>
          </cell>
        </row>
        <row r="1385">
          <cell r="B1385" t="str">
            <v>Приобретение квартиры (жилое помещение, S=57,3 кв.м.) РК, г.Воркута, ул.Снежная, д.14, кв.27</v>
          </cell>
          <cell r="C1385" t="str">
            <v>I_000-56-1-07.30-0112</v>
          </cell>
        </row>
        <row r="1386">
          <cell r="B1386" t="str">
            <v>Проект технического перевооружения ТП 10/0,4 кВ №293 с заменой рубильника (1 шт.) в г.Ухта (для технологического присоединения РУ здания столовой с фитнес центром) (Дог. от 11.09.2014 №56-03002Ц/14 - 1 шт.)</v>
          </cell>
          <cell r="C1386" t="str">
            <v>I_000-54-1-03.31-0033</v>
          </cell>
        </row>
        <row r="1387">
          <cell r="B1387" t="str">
            <v>Реконструкция (вынос) двух КЛ 10 кВ от РП «Южная» яч.13 (яч.20) до ТП-253 яч.3 (яч.4) в г. Ухта Республики Коми (ООО «Бетиз» Дог. № ОЗУ-000034Ц/17 от 10.01.18) (2КЛ 10 кВ - 0,246 км)</v>
          </cell>
          <cell r="C1387" t="str">
            <v>J_000-54-1-02.32-0001</v>
          </cell>
        </row>
        <row r="1388">
          <cell r="B1388" t="str">
            <v>Строительство ВЛ 0,4 кВ ф.6,7 от КТП 10/0,4 кВ №701 в с. Пыелдино Сысольского района Республики Коми (МБОУ СОШ с.Пыелдино Дог. № 56-01268Ю/17 от 17.05.17)(ВЛ 0,4 кВ - 0,1 км)</v>
          </cell>
          <cell r="C1388" t="str">
            <v>J_000-55-2-01.41-1957</v>
          </cell>
        </row>
        <row r="1389">
          <cell r="B1389" t="str">
            <v>Реконструкция (вынос) ВЛ 0,4 кВ ф.1 КТП 10/0,4 кВ №1508 «Школа» в с. Корткерос Корткеросского района Республики Коми (Дог. № ОЗУ-000006Ю/18 от 11.04.18)(ВЛ 0,4 кВ - 0,09 км)</v>
          </cell>
          <cell r="C1389" t="str">
            <v>J_000-55-1-01.41-3369</v>
          </cell>
        </row>
        <row r="1390">
          <cell r="B1390" t="str">
            <v>Реконструкция (вынос) ВЛ 0,4 кВ ф.1 «Детский сад» КТП 10/0,4 кВ №402 «Автостанция» в с. Объячево Прилузского района Республики Коми (ИП Суткевич Дог. № ОЗУ-000026Ю/18 от 16.08.18)(опора - 1 шт.)</v>
          </cell>
          <cell r="C1390" t="str">
            <v>J_000-55-1-01.41-3554</v>
          </cell>
        </row>
      </sheetData>
      <sheetData sheetId="3"/>
      <sheetData sheetId="4"/>
      <sheetData sheetId="5"/>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01"/>
  <sheetViews>
    <sheetView view="pageBreakPreview" topLeftCell="A12" zoomScale="80" zoomScaleNormal="70" zoomScaleSheetLayoutView="80" workbookViewId="0">
      <pane xSplit="3" ySplit="21" topLeftCell="D60" activePane="bottomRight" state="frozen"/>
      <selection activeCell="A12" sqref="A12"/>
      <selection pane="topRight" activeCell="D12" sqref="D12"/>
      <selection pane="bottomLeft" activeCell="A33" sqref="A33"/>
      <selection pane="bottomRight" activeCell="A15" sqref="A15:M15"/>
    </sheetView>
  </sheetViews>
  <sheetFormatPr defaultRowHeight="12.75" x14ac:dyDescent="0.2"/>
  <cols>
    <col min="1" max="1" width="5" style="1" customWidth="1"/>
    <col min="2" max="2" width="23.7109375" style="2" customWidth="1"/>
    <col min="3" max="3" width="50.140625" style="3" customWidth="1"/>
    <col min="4" max="4" width="11.85546875" style="2" customWidth="1"/>
    <col min="5" max="5" width="10.7109375" style="2" customWidth="1"/>
    <col min="6" max="6" width="9.7109375" style="2" customWidth="1"/>
    <col min="7" max="7" width="10.85546875" style="2" customWidth="1"/>
    <col min="8" max="8" width="12.42578125" style="2" customWidth="1"/>
    <col min="9" max="9" width="12.28515625" style="11" customWidth="1"/>
    <col min="10" max="10" width="9.42578125" style="11" customWidth="1"/>
    <col min="11" max="11" width="8.85546875" style="11" customWidth="1"/>
    <col min="12" max="12" width="11.42578125" style="11" customWidth="1"/>
    <col min="13" max="13" width="13.140625" style="11" customWidth="1"/>
    <col min="14" max="14" width="16" style="6" customWidth="1"/>
    <col min="15" max="15" width="11.140625" style="6" customWidth="1"/>
    <col min="16" max="16" width="8.140625" style="6" customWidth="1"/>
    <col min="17" max="17" width="13.140625" style="6" customWidth="1"/>
    <col min="18" max="18" width="14.7109375" style="6" customWidth="1"/>
    <col min="19" max="19" width="12.85546875" style="6" hidden="1" customWidth="1"/>
    <col min="20" max="20" width="13.5703125" style="6" hidden="1" customWidth="1"/>
    <col min="21" max="21" width="14" style="6" hidden="1" customWidth="1"/>
    <col min="22" max="22" width="12.7109375" style="6" hidden="1" customWidth="1"/>
    <col min="23" max="23" width="13" style="6" hidden="1" customWidth="1"/>
    <col min="24" max="24" width="12.5703125" style="6" hidden="1" customWidth="1"/>
    <col min="25" max="25" width="13.140625" style="6" hidden="1" customWidth="1"/>
    <col min="26" max="26" width="12" style="6" hidden="1" customWidth="1"/>
    <col min="27" max="28" width="11.85546875" style="6" hidden="1" customWidth="1"/>
    <col min="29" max="29" width="15.28515625" style="6" customWidth="1"/>
    <col min="30" max="30" width="11.7109375" style="6" customWidth="1"/>
    <col min="31" max="31" width="10.28515625" style="6" customWidth="1"/>
    <col min="32" max="32" width="11.42578125" style="6" customWidth="1"/>
    <col min="33" max="33" width="10.5703125" style="6" customWidth="1"/>
    <col min="34" max="34" width="11.42578125" style="6" bestFit="1" customWidth="1"/>
    <col min="35" max="16384" width="9.140625" style="6"/>
  </cols>
  <sheetData>
    <row r="1" spans="1:13" hidden="1" x14ac:dyDescent="0.2">
      <c r="I1" s="4"/>
      <c r="J1" s="4"/>
      <c r="K1" s="4"/>
      <c r="L1" s="4"/>
      <c r="M1" s="5" t="s">
        <v>0</v>
      </c>
    </row>
    <row r="2" spans="1:13" ht="15.75" hidden="1" x14ac:dyDescent="0.2">
      <c r="B2" s="2" t="s">
        <v>1</v>
      </c>
      <c r="C2" s="272" t="s">
        <v>2</v>
      </c>
      <c r="D2" s="272"/>
      <c r="E2" s="272"/>
      <c r="F2" s="272"/>
      <c r="G2" s="272"/>
      <c r="H2" s="272"/>
      <c r="I2" s="272"/>
      <c r="J2" s="272"/>
      <c r="K2" s="272"/>
      <c r="L2" s="272"/>
      <c r="M2" s="4"/>
    </row>
    <row r="3" spans="1:13" ht="15" hidden="1" customHeight="1" x14ac:dyDescent="0.2">
      <c r="C3" s="273" t="s">
        <v>3</v>
      </c>
      <c r="D3" s="273"/>
      <c r="E3" s="273"/>
      <c r="F3" s="273"/>
      <c r="G3" s="273"/>
      <c r="H3" s="273"/>
      <c r="I3" s="273"/>
      <c r="J3" s="273"/>
      <c r="K3" s="273"/>
      <c r="L3" s="273"/>
      <c r="M3" s="4"/>
    </row>
    <row r="4" spans="1:13" hidden="1" x14ac:dyDescent="0.2">
      <c r="B4" s="2" t="s">
        <v>4</v>
      </c>
      <c r="C4" s="7"/>
      <c r="D4" s="8"/>
      <c r="E4" s="8"/>
      <c r="F4" s="8"/>
      <c r="G4" s="8"/>
      <c r="H4" s="8"/>
      <c r="I4" s="4"/>
      <c r="J4" s="9"/>
      <c r="K4" s="4"/>
      <c r="L4" s="4"/>
      <c r="M4" s="4"/>
    </row>
    <row r="5" spans="1:13" hidden="1" x14ac:dyDescent="0.2">
      <c r="I5" s="4"/>
      <c r="J5" s="9"/>
      <c r="K5" s="4"/>
      <c r="L5" s="4"/>
      <c r="M5" s="4"/>
    </row>
    <row r="6" spans="1:13" hidden="1" x14ac:dyDescent="0.2">
      <c r="B6" s="2" t="s">
        <v>5</v>
      </c>
      <c r="D6" s="10">
        <f>M91</f>
        <v>2302889.4899676275</v>
      </c>
      <c r="E6" s="2" t="s">
        <v>6</v>
      </c>
      <c r="I6" s="4"/>
      <c r="J6" s="9"/>
      <c r="K6" s="4"/>
      <c r="L6" s="4"/>
      <c r="M6" s="4"/>
    </row>
    <row r="7" spans="1:13" hidden="1" x14ac:dyDescent="0.2">
      <c r="B7" s="2" t="s">
        <v>7</v>
      </c>
      <c r="I7" s="4"/>
      <c r="J7" s="4"/>
      <c r="K7" s="4"/>
      <c r="L7" s="4"/>
      <c r="M7" s="4"/>
    </row>
    <row r="8" spans="1:13" ht="13.5" hidden="1" x14ac:dyDescent="0.2">
      <c r="C8" s="274" t="s">
        <v>8</v>
      </c>
      <c r="D8" s="274"/>
      <c r="E8" s="274"/>
      <c r="F8" s="274"/>
      <c r="G8" s="274"/>
      <c r="H8" s="274"/>
      <c r="I8" s="274"/>
      <c r="J8" s="274"/>
      <c r="K8" s="274"/>
      <c r="L8" s="274"/>
      <c r="M8" s="4"/>
    </row>
    <row r="9" spans="1:13" ht="15" hidden="1" customHeight="1" x14ac:dyDescent="0.2">
      <c r="C9" s="273" t="s">
        <v>9</v>
      </c>
      <c r="D9" s="273"/>
      <c r="E9" s="273"/>
      <c r="F9" s="273"/>
      <c r="G9" s="273"/>
      <c r="H9" s="273"/>
      <c r="I9" s="273"/>
      <c r="J9" s="273"/>
      <c r="K9" s="273"/>
      <c r="L9" s="273"/>
      <c r="M9" s="4"/>
    </row>
    <row r="10" spans="1:13" hidden="1" x14ac:dyDescent="0.2">
      <c r="I10" s="4"/>
      <c r="J10" s="9"/>
      <c r="K10" s="4"/>
      <c r="L10" s="4"/>
      <c r="M10" s="4"/>
    </row>
    <row r="11" spans="1:13" hidden="1" x14ac:dyDescent="0.2">
      <c r="B11" s="2" t="s">
        <v>10</v>
      </c>
      <c r="M11" s="4"/>
    </row>
    <row r="12" spans="1:13" x14ac:dyDescent="0.2">
      <c r="L12" s="4"/>
      <c r="M12" s="4"/>
    </row>
    <row r="13" spans="1:13" ht="15" customHeight="1" x14ac:dyDescent="0.2">
      <c r="A13" s="275" t="s">
        <v>139</v>
      </c>
      <c r="B13" s="275"/>
      <c r="C13" s="275"/>
      <c r="D13" s="275"/>
      <c r="E13" s="275"/>
      <c r="F13" s="275"/>
      <c r="G13" s="275"/>
      <c r="H13" s="275"/>
      <c r="I13" s="275"/>
      <c r="J13" s="275"/>
      <c r="K13" s="275"/>
      <c r="L13" s="275"/>
      <c r="M13" s="275"/>
    </row>
    <row r="14" spans="1:13" x14ac:dyDescent="0.2">
      <c r="I14" s="12"/>
      <c r="K14" s="4"/>
      <c r="L14" s="4"/>
      <c r="M14" s="4"/>
    </row>
    <row r="15" spans="1:13" ht="29.25" customHeight="1" x14ac:dyDescent="0.2">
      <c r="A15" s="271" t="s">
        <v>140</v>
      </c>
      <c r="B15" s="271"/>
      <c r="C15" s="271"/>
      <c r="D15" s="271"/>
      <c r="E15" s="271"/>
      <c r="F15" s="271"/>
      <c r="G15" s="271"/>
      <c r="H15" s="271"/>
      <c r="I15" s="271"/>
      <c r="J15" s="271"/>
      <c r="K15" s="271"/>
      <c r="L15" s="271"/>
      <c r="M15" s="271"/>
    </row>
    <row r="16" spans="1:13" ht="15" customHeight="1" x14ac:dyDescent="0.2">
      <c r="A16" s="265" t="s">
        <v>11</v>
      </c>
      <c r="B16" s="265"/>
      <c r="C16" s="265"/>
      <c r="D16" s="265"/>
      <c r="E16" s="265"/>
      <c r="F16" s="265"/>
      <c r="G16" s="265"/>
      <c r="H16" s="265"/>
      <c r="I16" s="265"/>
      <c r="J16" s="265"/>
      <c r="K16" s="265"/>
      <c r="L16" s="265"/>
      <c r="M16" s="265"/>
    </row>
    <row r="17" spans="1:29" x14ac:dyDescent="0.2">
      <c r="M17" s="4"/>
    </row>
    <row r="18" spans="1:29" x14ac:dyDescent="0.2">
      <c r="B18" s="2" t="s">
        <v>127</v>
      </c>
      <c r="C18" s="3" t="s">
        <v>138</v>
      </c>
      <c r="M18" s="4"/>
    </row>
    <row r="19" spans="1:29" hidden="1" x14ac:dyDescent="0.2">
      <c r="I19" s="13" t="s">
        <v>12</v>
      </c>
      <c r="J19" s="13"/>
      <c r="K19" s="13"/>
      <c r="L19" s="14"/>
      <c r="M19" s="15"/>
    </row>
    <row r="20" spans="1:29" ht="25.5" hidden="1" x14ac:dyDescent="0.2">
      <c r="I20" s="16"/>
      <c r="J20" s="17"/>
      <c r="K20" s="16"/>
      <c r="L20" s="18" t="s">
        <v>13</v>
      </c>
      <c r="M20" s="19"/>
    </row>
    <row r="21" spans="1:29" hidden="1" x14ac:dyDescent="0.2">
      <c r="I21" s="20" t="s">
        <v>14</v>
      </c>
      <c r="J21" s="21"/>
      <c r="K21" s="21"/>
      <c r="L21" s="22">
        <v>5.12</v>
      </c>
      <c r="M21" s="19" t="s">
        <v>15</v>
      </c>
    </row>
    <row r="22" spans="1:29" hidden="1" x14ac:dyDescent="0.2">
      <c r="I22" s="20" t="s">
        <v>16</v>
      </c>
      <c r="J22" s="21"/>
      <c r="K22" s="21"/>
      <c r="L22" s="22">
        <v>4.43</v>
      </c>
      <c r="M22" s="19"/>
    </row>
    <row r="23" spans="1:29" hidden="1" x14ac:dyDescent="0.2">
      <c r="I23" s="20" t="s">
        <v>17</v>
      </c>
      <c r="J23" s="21"/>
      <c r="K23" s="21"/>
      <c r="L23" s="22">
        <v>15.36</v>
      </c>
      <c r="M23" s="19" t="s">
        <v>15</v>
      </c>
    </row>
    <row r="24" spans="1:29" hidden="1" x14ac:dyDescent="0.2">
      <c r="I24" s="20" t="s">
        <v>18</v>
      </c>
      <c r="J24" s="21"/>
      <c r="K24" s="21"/>
      <c r="L24" s="22">
        <v>3.91</v>
      </c>
      <c r="M24" s="19"/>
    </row>
    <row r="25" spans="1:29" hidden="1" x14ac:dyDescent="0.2">
      <c r="I25" s="20" t="s">
        <v>19</v>
      </c>
      <c r="J25" s="21"/>
      <c r="K25" s="21"/>
      <c r="L25" s="22">
        <v>3.92</v>
      </c>
      <c r="M25" s="19"/>
    </row>
    <row r="26" spans="1:29" hidden="1" x14ac:dyDescent="0.2">
      <c r="I26" s="20" t="s">
        <v>20</v>
      </c>
      <c r="J26" s="21"/>
      <c r="K26" s="21"/>
      <c r="L26" s="22">
        <v>3.93</v>
      </c>
      <c r="M26" s="19"/>
    </row>
    <row r="27" spans="1:29" hidden="1" x14ac:dyDescent="0.2">
      <c r="I27" s="20" t="s">
        <v>21</v>
      </c>
      <c r="J27" s="21"/>
      <c r="K27" s="21"/>
      <c r="L27" s="22">
        <v>8.7200000000000006</v>
      </c>
      <c r="M27" s="19"/>
    </row>
    <row r="28" spans="1:29" ht="13.5" thickBot="1" x14ac:dyDescent="0.25">
      <c r="M28" s="4"/>
      <c r="S28" s="221">
        <v>25626.390520515823</v>
      </c>
      <c r="T28" s="24"/>
      <c r="U28" s="24"/>
    </row>
    <row r="29" spans="1:29" ht="42.75" customHeight="1" thickBot="1" x14ac:dyDescent="0.25">
      <c r="A29" s="261" t="s">
        <v>22</v>
      </c>
      <c r="B29" s="266" t="s">
        <v>23</v>
      </c>
      <c r="C29" s="267" t="s">
        <v>24</v>
      </c>
      <c r="D29" s="268" t="s">
        <v>25</v>
      </c>
      <c r="E29" s="269"/>
      <c r="F29" s="269"/>
      <c r="G29" s="269"/>
      <c r="H29" s="270"/>
      <c r="I29" s="257" t="s">
        <v>26</v>
      </c>
      <c r="J29" s="258"/>
      <c r="K29" s="258"/>
      <c r="L29" s="258"/>
      <c r="M29" s="259"/>
      <c r="N29" s="257" t="s">
        <v>27</v>
      </c>
      <c r="O29" s="258"/>
      <c r="P29" s="258"/>
      <c r="Q29" s="258"/>
      <c r="R29" s="259"/>
      <c r="W29" s="25"/>
      <c r="X29" s="25"/>
      <c r="Y29" s="26">
        <v>0.7</v>
      </c>
      <c r="Z29" s="25"/>
      <c r="AA29" s="26">
        <f>100%-Y29</f>
        <v>0.30000000000000004</v>
      </c>
      <c r="AB29" s="25"/>
      <c r="AC29" s="27"/>
    </row>
    <row r="30" spans="1:29" ht="12.75" customHeight="1" x14ac:dyDescent="0.2">
      <c r="A30" s="261"/>
      <c r="B30" s="266"/>
      <c r="C30" s="267"/>
      <c r="D30" s="260" t="s">
        <v>28</v>
      </c>
      <c r="E30" s="261" t="s">
        <v>29</v>
      </c>
      <c r="F30" s="261" t="s">
        <v>30</v>
      </c>
      <c r="G30" s="261" t="s">
        <v>31</v>
      </c>
      <c r="H30" s="262" t="s">
        <v>32</v>
      </c>
      <c r="I30" s="260" t="s">
        <v>28</v>
      </c>
      <c r="J30" s="261" t="s">
        <v>29</v>
      </c>
      <c r="K30" s="261" t="s">
        <v>30</v>
      </c>
      <c r="L30" s="261" t="s">
        <v>31</v>
      </c>
      <c r="M30" s="262" t="s">
        <v>32</v>
      </c>
      <c r="N30" s="260" t="s">
        <v>28</v>
      </c>
      <c r="O30" s="261" t="s">
        <v>29</v>
      </c>
      <c r="P30" s="261" t="s">
        <v>30</v>
      </c>
      <c r="Q30" s="261" t="s">
        <v>31</v>
      </c>
      <c r="R30" s="262" t="s">
        <v>32</v>
      </c>
      <c r="S30" s="254" t="s">
        <v>33</v>
      </c>
      <c r="T30" s="241" t="s">
        <v>34</v>
      </c>
      <c r="U30" s="244" t="s">
        <v>35</v>
      </c>
      <c r="V30" s="247" t="s">
        <v>36</v>
      </c>
      <c r="W30" s="250" t="s">
        <v>37</v>
      </c>
      <c r="X30" s="251"/>
      <c r="Y30" s="251"/>
      <c r="Z30" s="251"/>
      <c r="AA30" s="251"/>
      <c r="AB30" s="251"/>
      <c r="AC30" s="28"/>
    </row>
    <row r="31" spans="1:29" ht="23.25" customHeight="1" x14ac:dyDescent="0.2">
      <c r="A31" s="261"/>
      <c r="B31" s="266"/>
      <c r="C31" s="267"/>
      <c r="D31" s="260"/>
      <c r="E31" s="261"/>
      <c r="F31" s="261"/>
      <c r="G31" s="261"/>
      <c r="H31" s="263"/>
      <c r="I31" s="260"/>
      <c r="J31" s="261"/>
      <c r="K31" s="261"/>
      <c r="L31" s="261"/>
      <c r="M31" s="263"/>
      <c r="N31" s="260"/>
      <c r="O31" s="261"/>
      <c r="P31" s="261"/>
      <c r="Q31" s="261"/>
      <c r="R31" s="263"/>
      <c r="S31" s="255"/>
      <c r="T31" s="242"/>
      <c r="U31" s="245"/>
      <c r="V31" s="248"/>
      <c r="W31" s="252">
        <v>2019</v>
      </c>
      <c r="X31" s="253"/>
      <c r="Y31" s="252">
        <v>2020</v>
      </c>
      <c r="Z31" s="253"/>
      <c r="AA31" s="252">
        <v>2021</v>
      </c>
      <c r="AB31" s="253"/>
      <c r="AC31" s="29"/>
    </row>
    <row r="32" spans="1:29" x14ac:dyDescent="0.2">
      <c r="A32" s="261"/>
      <c r="B32" s="266"/>
      <c r="C32" s="267"/>
      <c r="D32" s="260"/>
      <c r="E32" s="261"/>
      <c r="F32" s="261"/>
      <c r="G32" s="261"/>
      <c r="H32" s="264"/>
      <c r="I32" s="260"/>
      <c r="J32" s="261"/>
      <c r="K32" s="261"/>
      <c r="L32" s="261"/>
      <c r="M32" s="264"/>
      <c r="N32" s="260"/>
      <c r="O32" s="261"/>
      <c r="P32" s="261"/>
      <c r="Q32" s="261"/>
      <c r="R32" s="264"/>
      <c r="S32" s="256"/>
      <c r="T32" s="243"/>
      <c r="U32" s="246"/>
      <c r="V32" s="249"/>
      <c r="W32" s="30" t="s">
        <v>38</v>
      </c>
      <c r="X32" s="31" t="s">
        <v>39</v>
      </c>
      <c r="Y32" s="32" t="s">
        <v>38</v>
      </c>
      <c r="Z32" s="33" t="s">
        <v>39</v>
      </c>
      <c r="AA32" s="34" t="s">
        <v>38</v>
      </c>
      <c r="AB32" s="31" t="s">
        <v>39</v>
      </c>
      <c r="AC32" s="29"/>
    </row>
    <row r="33" spans="1:32" ht="13.5" customHeight="1" x14ac:dyDescent="0.2">
      <c r="A33" s="35">
        <v>1</v>
      </c>
      <c r="B33" s="36">
        <v>2</v>
      </c>
      <c r="C33" s="37">
        <v>3</v>
      </c>
      <c r="D33" s="38">
        <v>4</v>
      </c>
      <c r="E33" s="35">
        <v>5</v>
      </c>
      <c r="F33" s="35">
        <v>6</v>
      </c>
      <c r="G33" s="35">
        <v>7</v>
      </c>
      <c r="H33" s="39">
        <v>8</v>
      </c>
      <c r="I33" s="38">
        <v>4</v>
      </c>
      <c r="J33" s="35">
        <v>5</v>
      </c>
      <c r="K33" s="35">
        <v>6</v>
      </c>
      <c r="L33" s="35">
        <v>7</v>
      </c>
      <c r="M33" s="39">
        <v>8</v>
      </c>
      <c r="N33" s="38">
        <v>4</v>
      </c>
      <c r="O33" s="35">
        <v>5</v>
      </c>
      <c r="P33" s="35">
        <v>6</v>
      </c>
      <c r="Q33" s="35">
        <v>7</v>
      </c>
      <c r="R33" s="39">
        <v>8</v>
      </c>
      <c r="S33" s="40"/>
      <c r="T33" s="41"/>
      <c r="U33" s="42"/>
      <c r="V33" s="39"/>
      <c r="W33" s="42"/>
      <c r="X33" s="39"/>
      <c r="Y33" s="35"/>
      <c r="Z33" s="40"/>
      <c r="AA33" s="43"/>
      <c r="AB33" s="39"/>
      <c r="AC33" s="44"/>
    </row>
    <row r="34" spans="1:32" ht="14.25" customHeight="1" x14ac:dyDescent="0.2">
      <c r="A34" s="231" t="s">
        <v>40</v>
      </c>
      <c r="B34" s="232"/>
      <c r="C34" s="232"/>
      <c r="D34" s="45"/>
      <c r="E34" s="46"/>
      <c r="F34" s="46"/>
      <c r="G34" s="46"/>
      <c r="H34" s="47"/>
      <c r="I34" s="45"/>
      <c r="J34" s="46"/>
      <c r="K34" s="46"/>
      <c r="L34" s="46"/>
      <c r="M34" s="47"/>
      <c r="N34" s="45"/>
      <c r="O34" s="46"/>
      <c r="P34" s="46"/>
      <c r="Q34" s="46"/>
      <c r="R34" s="47"/>
      <c r="S34" s="47"/>
      <c r="T34" s="48"/>
      <c r="U34" s="45"/>
      <c r="V34" s="49"/>
      <c r="W34" s="45"/>
      <c r="X34" s="49"/>
      <c r="Y34" s="50"/>
      <c r="Z34" s="47"/>
      <c r="AA34" s="46"/>
      <c r="AB34" s="49"/>
      <c r="AC34" s="51"/>
    </row>
    <row r="35" spans="1:32" ht="48" customHeight="1" x14ac:dyDescent="0.2">
      <c r="A35" s="52">
        <v>1</v>
      </c>
      <c r="B35" s="53" t="s">
        <v>41</v>
      </c>
      <c r="C35" s="54" t="s">
        <v>42</v>
      </c>
      <c r="D35" s="55"/>
      <c r="E35" s="56"/>
      <c r="F35" s="56"/>
      <c r="G35" s="57">
        <f>L35/L27</f>
        <v>7.8899082568807328</v>
      </c>
      <c r="H35" s="58">
        <f>SUM(D35:G35)</f>
        <v>7.8899082568807328</v>
      </c>
      <c r="I35" s="55"/>
      <c r="J35" s="56"/>
      <c r="K35" s="56"/>
      <c r="L35" s="57">
        <v>68.8</v>
      </c>
      <c r="M35" s="58">
        <f>SUM(I35:L35)</f>
        <v>68.8</v>
      </c>
      <c r="N35" s="55"/>
      <c r="O35" s="56"/>
      <c r="P35" s="56"/>
      <c r="Q35" s="57">
        <f>L35</f>
        <v>68.8</v>
      </c>
      <c r="R35" s="58">
        <f>SUM(N35:Q35)</f>
        <v>68.8</v>
      </c>
      <c r="S35" s="59"/>
      <c r="T35" s="60">
        <f>R35-S35</f>
        <v>68.8</v>
      </c>
      <c r="U35" s="61">
        <f>T35*1.2</f>
        <v>82.559999999999988</v>
      </c>
      <c r="V35" s="58"/>
      <c r="W35" s="62">
        <f>T35</f>
        <v>68.8</v>
      </c>
      <c r="X35" s="63">
        <f>W35*1.2</f>
        <v>82.559999999999988</v>
      </c>
      <c r="Y35" s="57"/>
      <c r="Z35" s="59"/>
      <c r="AA35" s="64"/>
      <c r="AB35" s="58"/>
      <c r="AC35" s="65"/>
      <c r="AD35" s="66"/>
      <c r="AE35" s="66"/>
      <c r="AF35" s="66"/>
    </row>
    <row r="36" spans="1:32" ht="57.75" customHeight="1" x14ac:dyDescent="0.2">
      <c r="A36" s="67">
        <v>2</v>
      </c>
      <c r="B36" s="68" t="s">
        <v>43</v>
      </c>
      <c r="C36" s="69" t="s">
        <v>44</v>
      </c>
      <c r="D36" s="70"/>
      <c r="E36" s="71"/>
      <c r="F36" s="71"/>
      <c r="G36" s="72">
        <f>L36/L27</f>
        <v>451.72133027522938</v>
      </c>
      <c r="H36" s="58">
        <f t="shared" ref="H36:H42" si="0">SUM(D36:G36)</f>
        <v>451.72133027522938</v>
      </c>
      <c r="I36" s="70"/>
      <c r="J36" s="71"/>
      <c r="K36" s="71"/>
      <c r="L36" s="57">
        <v>3939.01</v>
      </c>
      <c r="M36" s="58">
        <f t="shared" ref="M36:M42" si="1">SUM(I36:L36)</f>
        <v>3939.01</v>
      </c>
      <c r="N36" s="70"/>
      <c r="O36" s="71"/>
      <c r="P36" s="71"/>
      <c r="Q36" s="57">
        <f>L36</f>
        <v>3939.01</v>
      </c>
      <c r="R36" s="58">
        <f t="shared" ref="R36:R41" si="2">SUM(N36:Q36)</f>
        <v>3939.01</v>
      </c>
      <c r="S36" s="59"/>
      <c r="T36" s="60">
        <f t="shared" ref="T36:T42" si="3">R36-S36</f>
        <v>3939.01</v>
      </c>
      <c r="U36" s="61">
        <f>T36*1.2</f>
        <v>4726.8119999999999</v>
      </c>
      <c r="V36" s="58"/>
      <c r="W36" s="62">
        <f>T36</f>
        <v>3939.01</v>
      </c>
      <c r="X36" s="63">
        <f>W36*1.2</f>
        <v>4726.8119999999999</v>
      </c>
      <c r="Y36" s="57"/>
      <c r="Z36" s="59"/>
      <c r="AA36" s="64"/>
      <c r="AB36" s="58"/>
      <c r="AC36" s="65"/>
      <c r="AD36" s="66"/>
      <c r="AE36" s="66"/>
      <c r="AF36" s="66"/>
    </row>
    <row r="37" spans="1:32" ht="19.5" customHeight="1" x14ac:dyDescent="0.2">
      <c r="A37" s="52">
        <v>3</v>
      </c>
      <c r="B37" s="53" t="s">
        <v>45</v>
      </c>
      <c r="C37" s="54" t="s">
        <v>46</v>
      </c>
      <c r="D37" s="73">
        <v>9641.4599999999991</v>
      </c>
      <c r="E37" s="56"/>
      <c r="F37" s="56"/>
      <c r="G37" s="56"/>
      <c r="H37" s="58">
        <f t="shared" si="0"/>
        <v>9641.4599999999991</v>
      </c>
      <c r="I37" s="73">
        <f>ROUND(D37*L21*1.005,2)</f>
        <v>49611.1</v>
      </c>
      <c r="J37" s="56"/>
      <c r="K37" s="56"/>
      <c r="L37" s="56"/>
      <c r="M37" s="58">
        <f t="shared" si="1"/>
        <v>49611.1</v>
      </c>
      <c r="N37" s="218">
        <f>I37</f>
        <v>49611.1</v>
      </c>
      <c r="O37" s="56"/>
      <c r="P37" s="56"/>
      <c r="Q37" s="56"/>
      <c r="R37" s="58">
        <f t="shared" si="2"/>
        <v>49611.1</v>
      </c>
      <c r="S37" s="59"/>
      <c r="T37" s="60">
        <f t="shared" si="3"/>
        <v>49611.1</v>
      </c>
      <c r="U37" s="61">
        <f t="shared" ref="U37:U42" si="4">T37*1.2</f>
        <v>59533.319999999992</v>
      </c>
      <c r="V37" s="58"/>
      <c r="W37" s="61">
        <f>T37</f>
        <v>49611.1</v>
      </c>
      <c r="X37" s="63">
        <f t="shared" ref="X37:X38" si="5">W37*1.2</f>
        <v>59533.319999999992</v>
      </c>
      <c r="Y37" s="57"/>
      <c r="Z37" s="59"/>
      <c r="AA37" s="64"/>
      <c r="AB37" s="58"/>
      <c r="AC37" s="65"/>
      <c r="AD37" s="66"/>
      <c r="AE37" s="66"/>
      <c r="AF37" s="66"/>
    </row>
    <row r="38" spans="1:32" ht="19.5" customHeight="1" x14ac:dyDescent="0.2">
      <c r="A38" s="67">
        <v>4</v>
      </c>
      <c r="B38" s="53" t="s">
        <v>47</v>
      </c>
      <c r="C38" s="54" t="s">
        <v>48</v>
      </c>
      <c r="D38" s="73">
        <v>422.29</v>
      </c>
      <c r="E38" s="56"/>
      <c r="F38" s="56"/>
      <c r="G38" s="56"/>
      <c r="H38" s="58">
        <f t="shared" si="0"/>
        <v>422.29</v>
      </c>
      <c r="I38" s="73">
        <f>ROUND(D38*L21*1.005,2)</f>
        <v>2172.94</v>
      </c>
      <c r="J38" s="56"/>
      <c r="K38" s="56"/>
      <c r="L38" s="56"/>
      <c r="M38" s="58">
        <f t="shared" si="1"/>
        <v>2172.94</v>
      </c>
      <c r="N38" s="73">
        <f>I38</f>
        <v>2172.94</v>
      </c>
      <c r="O38" s="56"/>
      <c r="P38" s="56"/>
      <c r="Q38" s="56"/>
      <c r="R38" s="58">
        <f t="shared" si="2"/>
        <v>2172.94</v>
      </c>
      <c r="S38" s="59"/>
      <c r="T38" s="60">
        <f t="shared" si="3"/>
        <v>2172.94</v>
      </c>
      <c r="U38" s="61">
        <f t="shared" si="4"/>
        <v>2607.5279999999998</v>
      </c>
      <c r="V38" s="58"/>
      <c r="W38" s="61">
        <f>T38</f>
        <v>2172.94</v>
      </c>
      <c r="X38" s="63">
        <f t="shared" si="5"/>
        <v>2607.5279999999998</v>
      </c>
      <c r="Y38" s="57"/>
      <c r="Z38" s="59"/>
      <c r="AA38" s="64"/>
      <c r="AB38" s="58"/>
      <c r="AC38" s="65"/>
      <c r="AD38" s="66"/>
      <c r="AE38" s="66"/>
      <c r="AF38" s="66"/>
    </row>
    <row r="39" spans="1:32" ht="51" customHeight="1" x14ac:dyDescent="0.2">
      <c r="A39" s="52">
        <v>5</v>
      </c>
      <c r="B39" s="74" t="s">
        <v>43</v>
      </c>
      <c r="C39" s="75" t="s">
        <v>49</v>
      </c>
      <c r="D39" s="76"/>
      <c r="E39" s="77"/>
      <c r="F39" s="77"/>
      <c r="G39" s="77">
        <f>ROUND(2352207/8.72/1.18/1000,2)</f>
        <v>228.6</v>
      </c>
      <c r="H39" s="58">
        <f t="shared" si="0"/>
        <v>228.6</v>
      </c>
      <c r="I39" s="76"/>
      <c r="J39" s="77"/>
      <c r="K39" s="77"/>
      <c r="L39" s="77">
        <v>1993.4</v>
      </c>
      <c r="M39" s="58">
        <f t="shared" si="1"/>
        <v>1993.4</v>
      </c>
      <c r="N39" s="76"/>
      <c r="O39" s="77"/>
      <c r="P39" s="77"/>
      <c r="Q39" s="77">
        <v>1993.4</v>
      </c>
      <c r="R39" s="58">
        <f t="shared" si="2"/>
        <v>1993.4</v>
      </c>
      <c r="S39" s="59"/>
      <c r="T39" s="60">
        <f t="shared" si="3"/>
        <v>1993.4</v>
      </c>
      <c r="U39" s="61">
        <f t="shared" si="4"/>
        <v>2392.08</v>
      </c>
      <c r="V39" s="58"/>
      <c r="W39" s="61"/>
      <c r="X39" s="58"/>
      <c r="Y39" s="57"/>
      <c r="Z39" s="59"/>
      <c r="AA39" s="64">
        <f>T39</f>
        <v>1993.4</v>
      </c>
      <c r="AB39" s="58">
        <f>AA39*1.2</f>
        <v>2392.08</v>
      </c>
      <c r="AC39" s="65"/>
      <c r="AD39" s="66"/>
      <c r="AE39" s="66"/>
      <c r="AF39" s="66"/>
    </row>
    <row r="40" spans="1:32" ht="23.25" customHeight="1" x14ac:dyDescent="0.2">
      <c r="A40" s="67">
        <v>6</v>
      </c>
      <c r="B40" s="74" t="s">
        <v>50</v>
      </c>
      <c r="C40" s="75" t="s">
        <v>51</v>
      </c>
      <c r="D40" s="78"/>
      <c r="E40" s="77"/>
      <c r="F40" s="77"/>
      <c r="G40" s="79">
        <v>1626.71</v>
      </c>
      <c r="H40" s="58">
        <f t="shared" ref="H40:H41" si="6">SUM(D40:G40)</f>
        <v>1626.71</v>
      </c>
      <c r="I40" s="78"/>
      <c r="J40" s="77"/>
      <c r="K40" s="77"/>
      <c r="L40" s="79">
        <f t="shared" ref="L40" si="7">ROUND(G40*L22,2)</f>
        <v>7206.33</v>
      </c>
      <c r="M40" s="58">
        <f t="shared" ref="M40:M41" si="8">SUM(I40:L40)</f>
        <v>7206.33</v>
      </c>
      <c r="N40" s="78"/>
      <c r="O40" s="77"/>
      <c r="P40" s="77"/>
      <c r="Q40" s="79">
        <f>G40*L26</f>
        <v>6392.9703</v>
      </c>
      <c r="R40" s="58">
        <f t="shared" si="2"/>
        <v>6392.9703</v>
      </c>
      <c r="S40" s="59"/>
      <c r="T40" s="60">
        <f t="shared" si="3"/>
        <v>6392.9703</v>
      </c>
      <c r="U40" s="61">
        <f t="shared" si="4"/>
        <v>7671.5643599999994</v>
      </c>
      <c r="V40" s="58"/>
      <c r="W40" s="61">
        <f>T40</f>
        <v>6392.9703</v>
      </c>
      <c r="X40" s="63">
        <f>W40*1.2</f>
        <v>7671.5643599999994</v>
      </c>
      <c r="Y40" s="80"/>
      <c r="Z40" s="59"/>
      <c r="AA40" s="81"/>
      <c r="AB40" s="58"/>
      <c r="AC40" s="65"/>
      <c r="AD40" s="66"/>
      <c r="AE40" s="66"/>
      <c r="AF40" s="66"/>
    </row>
    <row r="41" spans="1:32" ht="40.5" customHeight="1" x14ac:dyDescent="0.2">
      <c r="A41" s="52">
        <v>7</v>
      </c>
      <c r="B41" s="74" t="s">
        <v>52</v>
      </c>
      <c r="C41" s="75" t="s">
        <v>53</v>
      </c>
      <c r="D41" s="78"/>
      <c r="E41" s="77"/>
      <c r="F41" s="77"/>
      <c r="G41" s="79">
        <f>L41/L27</f>
        <v>943.54362614678882</v>
      </c>
      <c r="H41" s="58">
        <f t="shared" si="6"/>
        <v>943.54362614678882</v>
      </c>
      <c r="I41" s="78"/>
      <c r="J41" s="77"/>
      <c r="K41" s="77"/>
      <c r="L41" s="79">
        <f>4113.85021*2</f>
        <v>8227.7004199999992</v>
      </c>
      <c r="M41" s="58">
        <f t="shared" si="8"/>
        <v>8227.7004199999992</v>
      </c>
      <c r="N41" s="78"/>
      <c r="O41" s="77"/>
      <c r="P41" s="77"/>
      <c r="Q41" s="79">
        <f>4113.85021*2</f>
        <v>8227.7004199999992</v>
      </c>
      <c r="R41" s="58">
        <f t="shared" si="2"/>
        <v>8227.7004199999992</v>
      </c>
      <c r="S41" s="59"/>
      <c r="T41" s="60">
        <f t="shared" si="3"/>
        <v>8227.7004199999992</v>
      </c>
      <c r="U41" s="61">
        <f t="shared" si="4"/>
        <v>9873.2405039999994</v>
      </c>
      <c r="V41" s="58"/>
      <c r="W41" s="62">
        <f>T41</f>
        <v>8227.7004199999992</v>
      </c>
      <c r="X41" s="63">
        <f>W41*1.2</f>
        <v>9873.2405039999994</v>
      </c>
      <c r="Y41" s="80"/>
      <c r="Z41" s="59"/>
      <c r="AA41" s="81"/>
      <c r="AB41" s="58"/>
      <c r="AC41" s="65"/>
      <c r="AD41" s="66"/>
      <c r="AE41" s="66"/>
      <c r="AF41" s="66"/>
    </row>
    <row r="42" spans="1:32" ht="23.25" customHeight="1" x14ac:dyDescent="0.2">
      <c r="A42" s="67">
        <v>8</v>
      </c>
      <c r="B42" s="74" t="s">
        <v>54</v>
      </c>
      <c r="C42" s="75" t="s">
        <v>55</v>
      </c>
      <c r="D42" s="78"/>
      <c r="E42" s="77"/>
      <c r="F42" s="77"/>
      <c r="G42" s="79">
        <f>L42/L27</f>
        <v>1067.5105516055046</v>
      </c>
      <c r="H42" s="82">
        <f t="shared" si="0"/>
        <v>1067.5105516055046</v>
      </c>
      <c r="I42" s="78"/>
      <c r="J42" s="77"/>
      <c r="K42" s="77"/>
      <c r="L42" s="79">
        <f>9308.69201</f>
        <v>9308.6920100000007</v>
      </c>
      <c r="M42" s="82">
        <f t="shared" si="1"/>
        <v>9308.6920100000007</v>
      </c>
      <c r="N42" s="78"/>
      <c r="O42" s="77"/>
      <c r="P42" s="77"/>
      <c r="Q42" s="79">
        <f>9308.69201</f>
        <v>9308.6920100000007</v>
      </c>
      <c r="R42" s="82">
        <f t="shared" ref="R42:R43" si="9">SUM(N42:Q42)</f>
        <v>9308.6920100000007</v>
      </c>
      <c r="S42" s="83"/>
      <c r="T42" s="60">
        <f t="shared" si="3"/>
        <v>9308.6920100000007</v>
      </c>
      <c r="U42" s="61">
        <f t="shared" si="4"/>
        <v>11170.430412</v>
      </c>
      <c r="V42" s="58"/>
      <c r="W42" s="84">
        <f>T42</f>
        <v>9308.6920100000007</v>
      </c>
      <c r="X42" s="82">
        <f>W42*1.2</f>
        <v>11170.430412</v>
      </c>
      <c r="Y42" s="85"/>
      <c r="Z42" s="83"/>
      <c r="AA42" s="86"/>
      <c r="AB42" s="82"/>
      <c r="AC42" s="65"/>
      <c r="AD42" s="66"/>
      <c r="AE42" s="66"/>
      <c r="AF42" s="66"/>
    </row>
    <row r="43" spans="1:32" ht="23.25" customHeight="1" thickBot="1" x14ac:dyDescent="0.25">
      <c r="A43" s="67"/>
      <c r="B43" s="87" t="s">
        <v>54</v>
      </c>
      <c r="C43" s="88" t="s">
        <v>56</v>
      </c>
      <c r="D43" s="78"/>
      <c r="E43" s="77"/>
      <c r="F43" s="77"/>
      <c r="G43" s="79"/>
      <c r="H43" s="82"/>
      <c r="I43" s="78"/>
      <c r="J43" s="77"/>
      <c r="K43" s="77"/>
      <c r="L43" s="79"/>
      <c r="M43" s="82"/>
      <c r="N43" s="78"/>
      <c r="O43" s="77"/>
      <c r="P43" s="77"/>
      <c r="Q43" s="79">
        <v>16488.577109019119</v>
      </c>
      <c r="R43" s="82">
        <f t="shared" si="9"/>
        <v>16488.577109019119</v>
      </c>
      <c r="S43" s="83"/>
      <c r="T43" s="89">
        <f>R43-S43</f>
        <v>16488.577109019119</v>
      </c>
      <c r="U43" s="90">
        <f>T43*1.2</f>
        <v>19786.292530822942</v>
      </c>
      <c r="V43" s="91"/>
      <c r="W43" s="92"/>
      <c r="X43" s="93"/>
      <c r="Y43" s="94">
        <v>7497.8237960529596</v>
      </c>
      <c r="Z43" s="95">
        <f>Y43*1.2</f>
        <v>8997.3885552635511</v>
      </c>
      <c r="AA43" s="96">
        <v>8990.7533129661588</v>
      </c>
      <c r="AB43" s="93">
        <f>AA43*1.2</f>
        <v>10788.903975559389</v>
      </c>
      <c r="AC43" s="65"/>
      <c r="AD43" s="66"/>
      <c r="AE43" s="66"/>
      <c r="AF43" s="66"/>
    </row>
    <row r="44" spans="1:32" s="106" customFormat="1" ht="15.75" customHeight="1" thickBot="1" x14ac:dyDescent="0.25">
      <c r="A44" s="97"/>
      <c r="B44" s="235" t="s">
        <v>57</v>
      </c>
      <c r="C44" s="236"/>
      <c r="D44" s="98">
        <f t="shared" ref="D44" si="10">SUM(D35:D43)</f>
        <v>10063.75</v>
      </c>
      <c r="E44" s="98">
        <f t="shared" ref="E44:F44" si="11">SUM(E35:E43)</f>
        <v>0</v>
      </c>
      <c r="F44" s="98">
        <f t="shared" si="11"/>
        <v>0</v>
      </c>
      <c r="G44" s="98">
        <f>SUM(G35:G43)</f>
        <v>4325.9754162844038</v>
      </c>
      <c r="H44" s="98">
        <f>SUM(H35:H43)</f>
        <v>14389.725416284406</v>
      </c>
      <c r="I44" s="98">
        <f t="shared" ref="I44:K44" si="12">SUM(I35:I43)</f>
        <v>51784.04</v>
      </c>
      <c r="J44" s="98">
        <f t="shared" si="12"/>
        <v>0</v>
      </c>
      <c r="K44" s="98">
        <f t="shared" si="12"/>
        <v>0</v>
      </c>
      <c r="L44" s="98">
        <f>SUM(L35:L43)</f>
        <v>30743.932430000001</v>
      </c>
      <c r="M44" s="98">
        <f>SUM(M35:M43)</f>
        <v>82527.972429999994</v>
      </c>
      <c r="N44" s="98">
        <f t="shared" ref="N44:P44" si="13">SUM(N35:N43)</f>
        <v>51784.04</v>
      </c>
      <c r="O44" s="98">
        <f t="shared" si="13"/>
        <v>0</v>
      </c>
      <c r="P44" s="98">
        <f t="shared" si="13"/>
        <v>0</v>
      </c>
      <c r="Q44" s="98">
        <f>SUM(Q35:Q43)</f>
        <v>46419.149839019119</v>
      </c>
      <c r="R44" s="98">
        <f>SUM(R35:R43)</f>
        <v>98203.18983901912</v>
      </c>
      <c r="S44" s="99">
        <f>SUM(S35:S43)</f>
        <v>0</v>
      </c>
      <c r="T44" s="100">
        <f t="shared" ref="T44:AB44" si="14">SUM(T35:T43)</f>
        <v>98203.18983901912</v>
      </c>
      <c r="U44" s="101">
        <f t="shared" si="14"/>
        <v>117843.82780682296</v>
      </c>
      <c r="V44" s="102">
        <f t="shared" si="14"/>
        <v>0</v>
      </c>
      <c r="W44" s="101">
        <f t="shared" si="14"/>
        <v>79721.212729999999</v>
      </c>
      <c r="X44" s="102">
        <f t="shared" si="14"/>
        <v>95665.455276000008</v>
      </c>
      <c r="Y44" s="103">
        <f t="shared" si="14"/>
        <v>7497.8237960529596</v>
      </c>
      <c r="Z44" s="104">
        <f t="shared" si="14"/>
        <v>8997.3885552635511</v>
      </c>
      <c r="AA44" s="105">
        <f t="shared" si="14"/>
        <v>10984.153312966158</v>
      </c>
      <c r="AB44" s="102">
        <f t="shared" si="14"/>
        <v>13180.983975559389</v>
      </c>
      <c r="AC44" s="65"/>
      <c r="AD44" s="66"/>
      <c r="AE44" s="66"/>
      <c r="AF44" s="66"/>
    </row>
    <row r="45" spans="1:32" ht="18" customHeight="1" x14ac:dyDescent="0.2">
      <c r="A45" s="231" t="s">
        <v>58</v>
      </c>
      <c r="B45" s="237"/>
      <c r="C45" s="237"/>
      <c r="D45" s="107"/>
      <c r="E45" s="108"/>
      <c r="F45" s="108"/>
      <c r="G45" s="108"/>
      <c r="H45" s="109"/>
      <c r="I45" s="107"/>
      <c r="J45" s="108"/>
      <c r="K45" s="108"/>
      <c r="L45" s="108"/>
      <c r="M45" s="109"/>
      <c r="N45" s="107"/>
      <c r="O45" s="108"/>
      <c r="P45" s="108"/>
      <c r="Q45" s="108"/>
      <c r="R45" s="109"/>
      <c r="S45" s="109"/>
      <c r="T45" s="110"/>
      <c r="U45" s="107"/>
      <c r="V45" s="111"/>
      <c r="W45" s="107"/>
      <c r="X45" s="112"/>
      <c r="Y45" s="113"/>
      <c r="Z45" s="114"/>
      <c r="AA45" s="108"/>
      <c r="AB45" s="111"/>
      <c r="AC45" s="65"/>
      <c r="AD45" s="66"/>
      <c r="AE45" s="66"/>
      <c r="AF45" s="66"/>
    </row>
    <row r="46" spans="1:32" ht="18" customHeight="1" x14ac:dyDescent="0.2">
      <c r="A46" s="52">
        <v>7</v>
      </c>
      <c r="B46" s="53" t="s">
        <v>59</v>
      </c>
      <c r="C46" s="54" t="s">
        <v>60</v>
      </c>
      <c r="D46" s="73">
        <v>265549.21999999997</v>
      </c>
      <c r="E46" s="57">
        <v>10.17</v>
      </c>
      <c r="F46" s="56"/>
      <c r="G46" s="56"/>
      <c r="H46" s="58">
        <f>SUM(D46:G46)</f>
        <v>265559.38999999996</v>
      </c>
      <c r="I46" s="73">
        <f>ROUND(D46*L21*1.005,2)</f>
        <v>1366410.07</v>
      </c>
      <c r="J46" s="80">
        <f>ROUND(E46*L21*1.005,2)</f>
        <v>52.33</v>
      </c>
      <c r="K46" s="56"/>
      <c r="L46" s="56"/>
      <c r="M46" s="58">
        <f>SUM(I46:L46)</f>
        <v>1366462.4000000001</v>
      </c>
      <c r="N46" s="222">
        <f>I46-S28</f>
        <v>1340783.6794794842</v>
      </c>
      <c r="O46" s="80">
        <f>J46</f>
        <v>52.33</v>
      </c>
      <c r="P46" s="56"/>
      <c r="Q46" s="56"/>
      <c r="R46" s="58">
        <f>SUM(N46:Q46)</f>
        <v>1340836.0094794843</v>
      </c>
      <c r="S46" s="59"/>
      <c r="T46" s="60">
        <f>R46-S46</f>
        <v>1340836.0094794843</v>
      </c>
      <c r="U46" s="115">
        <v>740503.27132738126</v>
      </c>
      <c r="V46" s="58"/>
      <c r="W46" s="61"/>
      <c r="X46" s="64"/>
      <c r="Y46" s="73">
        <f>T46*$Y$29</f>
        <v>938585.20663563896</v>
      </c>
      <c r="Z46" s="116">
        <v>518352.28992916684</v>
      </c>
      <c r="AA46" s="117">
        <f>T46-Y46</f>
        <v>402250.80284384533</v>
      </c>
      <c r="AB46" s="118">
        <v>222150.98139821438</v>
      </c>
      <c r="AC46" s="65"/>
      <c r="AD46" s="66"/>
      <c r="AE46" s="66"/>
      <c r="AF46" s="66"/>
    </row>
    <row r="47" spans="1:32" ht="18" customHeight="1" thickBot="1" x14ac:dyDescent="0.25">
      <c r="A47" s="119">
        <v>8</v>
      </c>
      <c r="B47" s="74" t="s">
        <v>61</v>
      </c>
      <c r="C47" s="75" t="s">
        <v>62</v>
      </c>
      <c r="D47" s="76">
        <v>14988.53</v>
      </c>
      <c r="E47" s="79">
        <v>0.55000000000000004</v>
      </c>
      <c r="F47" s="77"/>
      <c r="G47" s="77"/>
      <c r="H47" s="82">
        <f>SUM(D47:G47)</f>
        <v>14989.08</v>
      </c>
      <c r="I47" s="120">
        <f>ROUND(D47*L21*1.005,2)</f>
        <v>77124.98</v>
      </c>
      <c r="J47" s="80">
        <f>ROUND(E47*L21*1.005,2)</f>
        <v>2.83</v>
      </c>
      <c r="K47" s="77"/>
      <c r="L47" s="77"/>
      <c r="M47" s="82">
        <f>SUM(I47:L47)</f>
        <v>77127.81</v>
      </c>
      <c r="N47" s="73">
        <f>I47</f>
        <v>77124.98</v>
      </c>
      <c r="O47" s="80">
        <f>J47</f>
        <v>2.83</v>
      </c>
      <c r="P47" s="77"/>
      <c r="Q47" s="77"/>
      <c r="R47" s="82">
        <f>SUM(N47:Q47)</f>
        <v>77127.81</v>
      </c>
      <c r="S47" s="83"/>
      <c r="T47" s="60">
        <f t="shared" ref="T47" si="15">R47-S47</f>
        <v>77127.81</v>
      </c>
      <c r="U47" s="61">
        <f>T47*1.2</f>
        <v>92553.371999999988</v>
      </c>
      <c r="V47" s="82"/>
      <c r="W47" s="121"/>
      <c r="X47" s="122"/>
      <c r="Y47" s="73">
        <f>T47*$Y$29</f>
        <v>53989.466999999997</v>
      </c>
      <c r="Z47" s="59">
        <f>Y47*1.2</f>
        <v>64787.36039999999</v>
      </c>
      <c r="AA47" s="81">
        <f>T47-Y47</f>
        <v>23138.343000000001</v>
      </c>
      <c r="AB47" s="58">
        <f>AA47*1.2</f>
        <v>27766.011600000002</v>
      </c>
      <c r="AC47" s="65"/>
      <c r="AD47" s="66"/>
      <c r="AE47" s="66"/>
      <c r="AF47" s="66"/>
    </row>
    <row r="48" spans="1:32" s="106" customFormat="1" ht="17.25" customHeight="1" thickBot="1" x14ac:dyDescent="0.25">
      <c r="A48" s="123"/>
      <c r="B48" s="238" t="s">
        <v>63</v>
      </c>
      <c r="C48" s="239"/>
      <c r="D48" s="124">
        <f>SUM(D46:D47)</f>
        <v>280537.75</v>
      </c>
      <c r="E48" s="98">
        <f>SUM(E46:E47)</f>
        <v>10.72</v>
      </c>
      <c r="F48" s="98">
        <f>SUM(F46:F47)</f>
        <v>0</v>
      </c>
      <c r="G48" s="98">
        <f>SUM(G46:G47)</f>
        <v>0</v>
      </c>
      <c r="H48" s="102">
        <f>SUM(D48:G48)</f>
        <v>280548.46999999997</v>
      </c>
      <c r="I48" s="124">
        <f>SUM(I46:I47)</f>
        <v>1443535.05</v>
      </c>
      <c r="J48" s="98">
        <f>SUM(J46:J47)</f>
        <v>55.16</v>
      </c>
      <c r="K48" s="98">
        <f>SUM(K46:K47)</f>
        <v>0</v>
      </c>
      <c r="L48" s="98">
        <f>SUM(L46:L47)</f>
        <v>0</v>
      </c>
      <c r="M48" s="102">
        <f>SUM(I48:L48)</f>
        <v>1443590.21</v>
      </c>
      <c r="N48" s="124">
        <f>SUM(N46:N47)</f>
        <v>1417908.6594794842</v>
      </c>
      <c r="O48" s="98">
        <f>SUM(O46:O47)</f>
        <v>55.16</v>
      </c>
      <c r="P48" s="98">
        <f>SUM(P46:P47)</f>
        <v>0</v>
      </c>
      <c r="Q48" s="98">
        <f>SUM(Q46:Q47)</f>
        <v>0</v>
      </c>
      <c r="R48" s="102">
        <f>SUM(N48:Q48)</f>
        <v>1417963.8194794841</v>
      </c>
      <c r="S48" s="99">
        <f>SUM(S46:S47)</f>
        <v>0</v>
      </c>
      <c r="T48" s="100">
        <f>SUM(T46:T47)</f>
        <v>1417963.8194794843</v>
      </c>
      <c r="U48" s="101">
        <f>SUM(U46:U47)</f>
        <v>833056.64332738123</v>
      </c>
      <c r="V48" s="102">
        <f t="shared" ref="V48" si="16">SUM(V46:V47)</f>
        <v>0</v>
      </c>
      <c r="W48" s="101">
        <f>SUM(W46:W47)</f>
        <v>0</v>
      </c>
      <c r="X48" s="125">
        <f t="shared" ref="X48:AB48" si="17">SUM(X46:X47)</f>
        <v>0</v>
      </c>
      <c r="Y48" s="124">
        <f t="shared" si="17"/>
        <v>992574.6736356389</v>
      </c>
      <c r="Z48" s="104">
        <f t="shared" si="17"/>
        <v>583139.65032916679</v>
      </c>
      <c r="AA48" s="105">
        <f t="shared" si="17"/>
        <v>425389.14584384533</v>
      </c>
      <c r="AB48" s="102">
        <f t="shared" si="17"/>
        <v>249916.99299821438</v>
      </c>
      <c r="AC48" s="65"/>
      <c r="AD48" s="66"/>
      <c r="AE48" s="66"/>
      <c r="AF48" s="66"/>
    </row>
    <row r="49" spans="1:34" ht="17.25" customHeight="1" x14ac:dyDescent="0.2">
      <c r="A49" s="240" t="s">
        <v>64</v>
      </c>
      <c r="B49" s="237"/>
      <c r="C49" s="237"/>
      <c r="D49" s="107"/>
      <c r="E49" s="108"/>
      <c r="F49" s="108"/>
      <c r="G49" s="108"/>
      <c r="H49" s="109"/>
      <c r="I49" s="107"/>
      <c r="J49" s="108"/>
      <c r="K49" s="108"/>
      <c r="L49" s="108"/>
      <c r="M49" s="109"/>
      <c r="N49" s="107"/>
      <c r="O49" s="108"/>
      <c r="P49" s="108"/>
      <c r="Q49" s="108"/>
      <c r="R49" s="109"/>
      <c r="S49" s="109"/>
      <c r="T49" s="110"/>
      <c r="U49" s="107"/>
      <c r="V49" s="111"/>
      <c r="W49" s="107"/>
      <c r="X49" s="112"/>
      <c r="Y49" s="107"/>
      <c r="Z49" s="126"/>
      <c r="AA49" s="108"/>
      <c r="AB49" s="126"/>
      <c r="AC49" s="65"/>
      <c r="AD49" s="66"/>
      <c r="AE49" s="66"/>
      <c r="AF49" s="66"/>
    </row>
    <row r="50" spans="1:34" s="106" customFormat="1" ht="14.25" x14ac:dyDescent="0.2">
      <c r="A50" s="127"/>
      <c r="B50" s="229" t="s">
        <v>65</v>
      </c>
      <c r="C50" s="230"/>
      <c r="D50" s="128">
        <f>D44+D48</f>
        <v>290601.5</v>
      </c>
      <c r="E50" s="129">
        <f>E44+E48</f>
        <v>10.72</v>
      </c>
      <c r="F50" s="129">
        <f>F44+F48</f>
        <v>0</v>
      </c>
      <c r="G50" s="129">
        <f>G44+G48</f>
        <v>4325.9754162844038</v>
      </c>
      <c r="H50" s="130">
        <f>SUM(D50:G50)</f>
        <v>294938.19541628438</v>
      </c>
      <c r="I50" s="128">
        <f>I44+I48</f>
        <v>1495319.09</v>
      </c>
      <c r="J50" s="129">
        <f>J44+J48</f>
        <v>55.16</v>
      </c>
      <c r="K50" s="129">
        <f>K44+K48</f>
        <v>0</v>
      </c>
      <c r="L50" s="129">
        <f>L44+L48</f>
        <v>30743.932430000001</v>
      </c>
      <c r="M50" s="130">
        <f>SUM(I50:L50)</f>
        <v>1526118.18243</v>
      </c>
      <c r="N50" s="128">
        <f>N44+N48</f>
        <v>1469692.6994794842</v>
      </c>
      <c r="O50" s="129">
        <f>O44+O48</f>
        <v>55.16</v>
      </c>
      <c r="P50" s="129">
        <f>P44+P48</f>
        <v>0</v>
      </c>
      <c r="Q50" s="129">
        <f>Q44+Q48</f>
        <v>46419.149839019119</v>
      </c>
      <c r="R50" s="130">
        <f>SUM(N50:Q50)</f>
        <v>1516167.0093185033</v>
      </c>
      <c r="S50" s="131">
        <f>S44+S48</f>
        <v>0</v>
      </c>
      <c r="T50" s="132">
        <f>T44+T48</f>
        <v>1516167.0093185036</v>
      </c>
      <c r="U50" s="133">
        <f>U44+U48</f>
        <v>950900.47113420418</v>
      </c>
      <c r="V50" s="130">
        <f>V44+V48</f>
        <v>0</v>
      </c>
      <c r="W50" s="133">
        <f t="shared" ref="W50:AB50" si="18">W44+W48</f>
        <v>79721.212729999999</v>
      </c>
      <c r="X50" s="134">
        <f t="shared" si="18"/>
        <v>95665.455276000008</v>
      </c>
      <c r="Y50" s="133">
        <f t="shared" si="18"/>
        <v>1000072.4974316919</v>
      </c>
      <c r="Z50" s="130">
        <f t="shared" si="18"/>
        <v>592137.03888443031</v>
      </c>
      <c r="AA50" s="135">
        <f t="shared" si="18"/>
        <v>436373.2991568115</v>
      </c>
      <c r="AB50" s="130">
        <f t="shared" si="18"/>
        <v>263097.9769737738</v>
      </c>
      <c r="AC50" s="65"/>
      <c r="AD50" s="66"/>
      <c r="AE50" s="66"/>
      <c r="AF50" s="66"/>
      <c r="AG50" s="66"/>
    </row>
    <row r="51" spans="1:34" ht="17.25" customHeight="1" x14ac:dyDescent="0.2">
      <c r="A51" s="231" t="s">
        <v>66</v>
      </c>
      <c r="B51" s="232"/>
      <c r="C51" s="232"/>
      <c r="D51" s="136"/>
      <c r="E51" s="137"/>
      <c r="F51" s="137"/>
      <c r="G51" s="137"/>
      <c r="H51" s="138"/>
      <c r="I51" s="136"/>
      <c r="J51" s="137"/>
      <c r="K51" s="137"/>
      <c r="L51" s="137"/>
      <c r="M51" s="138"/>
      <c r="N51" s="136"/>
      <c r="O51" s="137"/>
      <c r="P51" s="137"/>
      <c r="Q51" s="137"/>
      <c r="R51" s="138"/>
      <c r="S51" s="138"/>
      <c r="T51" s="139"/>
      <c r="U51" s="136"/>
      <c r="V51" s="140"/>
      <c r="W51" s="136"/>
      <c r="X51" s="141"/>
      <c r="Y51" s="142"/>
      <c r="Z51" s="143"/>
      <c r="AA51" s="144"/>
      <c r="AB51" s="140"/>
      <c r="AC51" s="65"/>
      <c r="AD51" s="66"/>
      <c r="AE51" s="66"/>
      <c r="AF51" s="66"/>
      <c r="AG51" s="66"/>
      <c r="AH51" s="145"/>
    </row>
    <row r="52" spans="1:34" ht="19.5" customHeight="1" x14ac:dyDescent="0.2">
      <c r="A52" s="52">
        <v>9</v>
      </c>
      <c r="B52" s="53" t="s">
        <v>67</v>
      </c>
      <c r="C52" s="54" t="s">
        <v>68</v>
      </c>
      <c r="D52" s="73">
        <f>ROUND(D50*3.3%,2)</f>
        <v>9589.85</v>
      </c>
      <c r="E52" s="57">
        <f>ROUND(E50*3.3%,2)</f>
        <v>0.35</v>
      </c>
      <c r="F52" s="56"/>
      <c r="G52" s="56"/>
      <c r="H52" s="58">
        <f>SUM(D52:G52)</f>
        <v>9590.2000000000007</v>
      </c>
      <c r="I52" s="73">
        <f>ROUND(I50*3.3%,2)</f>
        <v>49345.53</v>
      </c>
      <c r="J52" s="57">
        <f>ROUND(J50*3.3%,2)</f>
        <v>1.82</v>
      </c>
      <c r="K52" s="56"/>
      <c r="L52" s="56"/>
      <c r="M52" s="58">
        <f>SUM(I52:L52)</f>
        <v>49347.35</v>
      </c>
      <c r="N52" s="73">
        <f>ROUND(N50*3.3%,2)</f>
        <v>48499.86</v>
      </c>
      <c r="O52" s="57">
        <f>ROUND(O50*3.3%,2)</f>
        <v>1.82</v>
      </c>
      <c r="P52" s="56"/>
      <c r="Q52" s="56"/>
      <c r="R52" s="58">
        <f>SUM(N52:Q52)</f>
        <v>48501.68</v>
      </c>
      <c r="S52" s="59"/>
      <c r="T52" s="146">
        <f>ROUND((T50-T42-T41-T40-T39-T36-T43-T35)*3.3%,2)</f>
        <v>48501.68</v>
      </c>
      <c r="U52" s="147">
        <f>T52*1.2</f>
        <v>58202.015999999996</v>
      </c>
      <c r="V52" s="58"/>
      <c r="W52" s="148">
        <f>ROUND((W50-W42-W41-W40-W39-W36-W43-W35)*3.3%,2)</f>
        <v>1708.87</v>
      </c>
      <c r="X52" s="149">
        <f>W52*1.2</f>
        <v>2050.6439999999998</v>
      </c>
      <c r="Y52" s="150">
        <f>ROUND((Y50-Y42-Y41-Y40-Y39-Y36-Y43-Y35)*3.3%,2)</f>
        <v>32754.959999999999</v>
      </c>
      <c r="Z52" s="149">
        <f>Y52*1.2</f>
        <v>39305.951999999997</v>
      </c>
      <c r="AA52" s="151">
        <f>ROUND((AA50-AA42-AA41-AA40-AA39-AA36-AA43-AA35)*3.3%,2)</f>
        <v>14037.84</v>
      </c>
      <c r="AB52" s="149">
        <f>AA52*1.2</f>
        <v>16845.407999999999</v>
      </c>
      <c r="AC52" s="65"/>
      <c r="AD52" s="66"/>
      <c r="AE52" s="66"/>
      <c r="AF52" s="66"/>
      <c r="AG52" s="66"/>
    </row>
    <row r="53" spans="1:34" s="106" customFormat="1" ht="18.75" customHeight="1" x14ac:dyDescent="0.2">
      <c r="A53" s="127"/>
      <c r="B53" s="229" t="s">
        <v>69</v>
      </c>
      <c r="C53" s="230"/>
      <c r="D53" s="128">
        <f>D52</f>
        <v>9589.85</v>
      </c>
      <c r="E53" s="129">
        <f>E52</f>
        <v>0.35</v>
      </c>
      <c r="F53" s="152"/>
      <c r="G53" s="152"/>
      <c r="H53" s="130">
        <f>SUM(D53:G53)</f>
        <v>9590.2000000000007</v>
      </c>
      <c r="I53" s="128">
        <f>I52</f>
        <v>49345.53</v>
      </c>
      <c r="J53" s="129">
        <f>J52</f>
        <v>1.82</v>
      </c>
      <c r="K53" s="152"/>
      <c r="L53" s="152"/>
      <c r="M53" s="130">
        <f>SUM(I53:L53)</f>
        <v>49347.35</v>
      </c>
      <c r="N53" s="128">
        <f>N52</f>
        <v>48499.86</v>
      </c>
      <c r="O53" s="129">
        <f>O52</f>
        <v>1.82</v>
      </c>
      <c r="P53" s="152"/>
      <c r="Q53" s="152"/>
      <c r="R53" s="130">
        <f>SUM(N53:Q53)</f>
        <v>48501.68</v>
      </c>
      <c r="S53" s="131">
        <f>S52</f>
        <v>0</v>
      </c>
      <c r="T53" s="132">
        <f>T52</f>
        <v>48501.68</v>
      </c>
      <c r="U53" s="133">
        <f>U52</f>
        <v>58202.015999999996</v>
      </c>
      <c r="V53" s="130">
        <f t="shared" ref="V53:AA53" si="19">V52</f>
        <v>0</v>
      </c>
      <c r="W53" s="133">
        <f t="shared" si="19"/>
        <v>1708.87</v>
      </c>
      <c r="X53" s="134">
        <f t="shared" si="19"/>
        <v>2050.6439999999998</v>
      </c>
      <c r="Y53" s="133">
        <f t="shared" si="19"/>
        <v>32754.959999999999</v>
      </c>
      <c r="Z53" s="130">
        <f t="shared" si="19"/>
        <v>39305.951999999997</v>
      </c>
      <c r="AA53" s="135">
        <f t="shared" si="19"/>
        <v>14037.84</v>
      </c>
      <c r="AB53" s="130">
        <f>AB52</f>
        <v>16845.407999999999</v>
      </c>
      <c r="AC53" s="65"/>
      <c r="AD53" s="66"/>
      <c r="AE53" s="66"/>
      <c r="AF53" s="66"/>
      <c r="AG53" s="66"/>
    </row>
    <row r="54" spans="1:34" s="106" customFormat="1" ht="14.25" x14ac:dyDescent="0.2">
      <c r="A54" s="127"/>
      <c r="B54" s="229" t="s">
        <v>70</v>
      </c>
      <c r="C54" s="230"/>
      <c r="D54" s="128">
        <f>D50+D53</f>
        <v>300191.34999999998</v>
      </c>
      <c r="E54" s="129">
        <f>E50+E53</f>
        <v>11.07</v>
      </c>
      <c r="F54" s="129">
        <f>F50+F53</f>
        <v>0</v>
      </c>
      <c r="G54" s="129">
        <f>G50+G53</f>
        <v>4325.9754162844038</v>
      </c>
      <c r="H54" s="130">
        <f>SUM(D54:G54)</f>
        <v>304528.39541628439</v>
      </c>
      <c r="I54" s="128">
        <f>I50+I53</f>
        <v>1544664.62</v>
      </c>
      <c r="J54" s="129">
        <f>J50+J53</f>
        <v>56.98</v>
      </c>
      <c r="K54" s="129">
        <f>K50+K53</f>
        <v>0</v>
      </c>
      <c r="L54" s="129">
        <f>L50+L53</f>
        <v>30743.932430000001</v>
      </c>
      <c r="M54" s="130">
        <f>SUM(I54:L54)</f>
        <v>1575465.5324300001</v>
      </c>
      <c r="N54" s="128">
        <f>N50+N53</f>
        <v>1518192.5594794843</v>
      </c>
      <c r="O54" s="129">
        <f>O50+O53</f>
        <v>56.98</v>
      </c>
      <c r="P54" s="129">
        <f>P50+P53</f>
        <v>0</v>
      </c>
      <c r="Q54" s="129">
        <f>Q50+Q53</f>
        <v>46419.149839019119</v>
      </c>
      <c r="R54" s="130">
        <f>SUM(N54:Q54)</f>
        <v>1564668.6893185035</v>
      </c>
      <c r="S54" s="131">
        <f t="shared" ref="S54:AB54" si="20">S50+S53</f>
        <v>0</v>
      </c>
      <c r="T54" s="132">
        <f t="shared" si="20"/>
        <v>1564668.6893185035</v>
      </c>
      <c r="U54" s="133">
        <f t="shared" si="20"/>
        <v>1009102.4871342041</v>
      </c>
      <c r="V54" s="130">
        <f t="shared" si="20"/>
        <v>0</v>
      </c>
      <c r="W54" s="133">
        <f t="shared" si="20"/>
        <v>81430.082729999995</v>
      </c>
      <c r="X54" s="134">
        <f t="shared" si="20"/>
        <v>97716.099276000008</v>
      </c>
      <c r="Y54" s="133">
        <f t="shared" si="20"/>
        <v>1032827.4574316918</v>
      </c>
      <c r="Z54" s="130">
        <f t="shared" si="20"/>
        <v>631442.99088443036</v>
      </c>
      <c r="AA54" s="135">
        <f t="shared" si="20"/>
        <v>450411.13915681152</v>
      </c>
      <c r="AB54" s="130">
        <f t="shared" si="20"/>
        <v>279943.38497377379</v>
      </c>
      <c r="AC54" s="65"/>
      <c r="AD54" s="66"/>
      <c r="AE54" s="66"/>
      <c r="AF54" s="66"/>
      <c r="AG54" s="66"/>
    </row>
    <row r="55" spans="1:34" ht="17.25" customHeight="1" x14ac:dyDescent="0.2">
      <c r="A55" s="153" t="s">
        <v>71</v>
      </c>
      <c r="B55" s="154"/>
      <c r="C55" s="155"/>
      <c r="D55" s="136"/>
      <c r="E55" s="137"/>
      <c r="F55" s="137"/>
      <c r="G55" s="137"/>
      <c r="H55" s="138"/>
      <c r="I55" s="136"/>
      <c r="J55" s="137"/>
      <c r="K55" s="137"/>
      <c r="L55" s="137"/>
      <c r="M55" s="138"/>
      <c r="N55" s="136"/>
      <c r="O55" s="137"/>
      <c r="P55" s="137"/>
      <c r="Q55" s="137"/>
      <c r="R55" s="138"/>
      <c r="S55" s="138"/>
      <c r="T55" s="139"/>
      <c r="U55" s="136"/>
      <c r="V55" s="140"/>
      <c r="W55" s="136"/>
      <c r="X55" s="141"/>
      <c r="Y55" s="136"/>
      <c r="Z55" s="140"/>
      <c r="AA55" s="136"/>
      <c r="AB55" s="140"/>
      <c r="AC55" s="65"/>
      <c r="AD55" s="66"/>
      <c r="AE55" s="66"/>
      <c r="AF55" s="66"/>
      <c r="AG55" s="66"/>
    </row>
    <row r="56" spans="1:34" ht="16.5" customHeight="1" x14ac:dyDescent="0.2">
      <c r="A56" s="52">
        <v>10</v>
      </c>
      <c r="B56" s="53" t="s">
        <v>72</v>
      </c>
      <c r="C56" s="54" t="s">
        <v>73</v>
      </c>
      <c r="D56" s="55"/>
      <c r="E56" s="56"/>
      <c r="F56" s="56"/>
      <c r="G56" s="57">
        <v>44.18</v>
      </c>
      <c r="H56" s="58">
        <f t="shared" ref="H56:H68" si="21">SUM(D56:G56)</f>
        <v>44.18</v>
      </c>
      <c r="I56" s="55"/>
      <c r="J56" s="56"/>
      <c r="K56" s="56"/>
      <c r="L56" s="57">
        <f>ROUND(G56*L23*1.005,2)</f>
        <v>682</v>
      </c>
      <c r="M56" s="58">
        <f t="shared" ref="M56:M58" si="22">SUM(I56:L56)</f>
        <v>682</v>
      </c>
      <c r="N56" s="55"/>
      <c r="O56" s="56"/>
      <c r="P56" s="56"/>
      <c r="Q56" s="57">
        <f>L56</f>
        <v>682</v>
      </c>
      <c r="R56" s="58">
        <f t="shared" ref="R56:R58" si="23">SUM(N56:Q56)</f>
        <v>682</v>
      </c>
      <c r="S56" s="59"/>
      <c r="T56" s="60">
        <f t="shared" ref="T56:T68" si="24">R56-S56</f>
        <v>682</v>
      </c>
      <c r="U56" s="61">
        <f t="shared" ref="U56:U67" si="25">T56*1.2</f>
        <v>818.4</v>
      </c>
      <c r="V56" s="58"/>
      <c r="W56" s="61"/>
      <c r="X56" s="64"/>
      <c r="Y56" s="61"/>
      <c r="Z56" s="58"/>
      <c r="AA56" s="61">
        <f>Q56</f>
        <v>682</v>
      </c>
      <c r="AB56" s="58">
        <f>AA56*1.2</f>
        <v>818.4</v>
      </c>
      <c r="AC56" s="65"/>
      <c r="AD56" s="66"/>
      <c r="AE56" s="66"/>
      <c r="AF56" s="66"/>
      <c r="AG56" s="66"/>
    </row>
    <row r="57" spans="1:34" ht="16.5" customHeight="1" x14ac:dyDescent="0.2">
      <c r="A57" s="52">
        <v>11</v>
      </c>
      <c r="B57" s="53" t="s">
        <v>74</v>
      </c>
      <c r="C57" s="54" t="s">
        <v>75</v>
      </c>
      <c r="D57" s="55"/>
      <c r="E57" s="56"/>
      <c r="F57" s="56"/>
      <c r="G57" s="57">
        <v>2.02</v>
      </c>
      <c r="H57" s="58">
        <f t="shared" si="21"/>
        <v>2.02</v>
      </c>
      <c r="I57" s="55"/>
      <c r="J57" s="56"/>
      <c r="K57" s="56"/>
      <c r="L57" s="57">
        <f>ROUND(G57*L23*1.005,2)</f>
        <v>31.18</v>
      </c>
      <c r="M57" s="58">
        <f t="shared" si="22"/>
        <v>31.18</v>
      </c>
      <c r="N57" s="55"/>
      <c r="O57" s="56"/>
      <c r="P57" s="56"/>
      <c r="Q57" s="57">
        <f>L57</f>
        <v>31.18</v>
      </c>
      <c r="R57" s="58">
        <f t="shared" si="23"/>
        <v>31.18</v>
      </c>
      <c r="S57" s="59"/>
      <c r="T57" s="60">
        <f t="shared" si="24"/>
        <v>31.18</v>
      </c>
      <c r="U57" s="61">
        <f t="shared" si="25"/>
        <v>37.415999999999997</v>
      </c>
      <c r="V57" s="58"/>
      <c r="W57" s="61"/>
      <c r="X57" s="58"/>
      <c r="Y57" s="81"/>
      <c r="Z57" s="58"/>
      <c r="AA57" s="61">
        <f>Q57</f>
        <v>31.18</v>
      </c>
      <c r="AB57" s="58">
        <f>AA57*1.2</f>
        <v>37.415999999999997</v>
      </c>
      <c r="AC57" s="65"/>
      <c r="AD57" s="66"/>
      <c r="AE57" s="66"/>
      <c r="AF57" s="66"/>
      <c r="AG57" s="66"/>
    </row>
    <row r="58" spans="1:34" ht="30" customHeight="1" x14ac:dyDescent="0.2">
      <c r="A58" s="52">
        <v>12</v>
      </c>
      <c r="B58" s="53" t="s">
        <v>76</v>
      </c>
      <c r="C58" s="54" t="s">
        <v>77</v>
      </c>
      <c r="D58" s="73">
        <f>ROUND(D54*2.21%,2)</f>
        <v>6634.23</v>
      </c>
      <c r="E58" s="57">
        <f>ROUND(E54*2.21%,2)</f>
        <v>0.24</v>
      </c>
      <c r="F58" s="56"/>
      <c r="G58" s="56"/>
      <c r="H58" s="58">
        <f t="shared" si="21"/>
        <v>6634.4699999999993</v>
      </c>
      <c r="I58" s="73">
        <f>ROUND(I54*2.21%,2)</f>
        <v>34137.089999999997</v>
      </c>
      <c r="J58" s="57">
        <f>ROUND(J54*2.21%,2)</f>
        <v>1.26</v>
      </c>
      <c r="K58" s="56"/>
      <c r="L58" s="56"/>
      <c r="M58" s="58">
        <f t="shared" si="22"/>
        <v>34138.35</v>
      </c>
      <c r="N58" s="73">
        <f>ROUND(N54*2.21%,2)</f>
        <v>33552.06</v>
      </c>
      <c r="O58" s="57">
        <f>ROUND(O54*2.21%,2)</f>
        <v>1.26</v>
      </c>
      <c r="P58" s="56"/>
      <c r="Q58" s="56"/>
      <c r="R58" s="58">
        <f t="shared" si="23"/>
        <v>33553.32</v>
      </c>
      <c r="S58" s="59"/>
      <c r="T58" s="156">
        <f>(T54-T42-T41-T40-T39-T36-T35-T43)*2.21%</f>
        <v>33553.314822496606</v>
      </c>
      <c r="U58" s="147">
        <f t="shared" si="25"/>
        <v>40263.977786995929</v>
      </c>
      <c r="V58" s="58"/>
      <c r="W58" s="148">
        <f>(W54-W42-W41-W40-W39-W36-W35-W43)*2.21%</f>
        <v>1182.1933109999998</v>
      </c>
      <c r="X58" s="149">
        <f t="shared" ref="X58:X59" si="26">W58*1.2</f>
        <v>1418.6319731999997</v>
      </c>
      <c r="Y58" s="150">
        <f>(Y54-Y42-Y41-Y40-Y39-Y36-Y35-Y43)*2.21%</f>
        <v>22659.784903347616</v>
      </c>
      <c r="Z58" s="149">
        <f t="shared" ref="Z58:Z59" si="27">Y58*1.2</f>
        <v>27191.741884017138</v>
      </c>
      <c r="AA58" s="151">
        <f>(AA54-AA42-AA41-AA40-AA39-AA36-AA35-AA43)*2.21%</f>
        <v>9711.3363871489819</v>
      </c>
      <c r="AB58" s="149">
        <f t="shared" ref="AB58:AB59" si="28">AA58*1.2</f>
        <v>11653.603664578777</v>
      </c>
      <c r="AC58" s="65"/>
      <c r="AD58" s="66"/>
      <c r="AE58" s="66"/>
      <c r="AF58" s="66"/>
      <c r="AG58" s="66"/>
    </row>
    <row r="59" spans="1:34" ht="24" customHeight="1" x14ac:dyDescent="0.2">
      <c r="A59" s="52">
        <v>13</v>
      </c>
      <c r="B59" s="53" t="s">
        <v>78</v>
      </c>
      <c r="C59" s="54" t="s">
        <v>79</v>
      </c>
      <c r="D59" s="73">
        <f>ROUND(D54*0.4%,2)</f>
        <v>1200.77</v>
      </c>
      <c r="E59" s="57">
        <f>ROUND(E54*0.4%,2)</f>
        <v>0.04</v>
      </c>
      <c r="F59" s="57"/>
      <c r="G59" s="56"/>
      <c r="H59" s="58">
        <f>SUM(D59:G59)</f>
        <v>1200.81</v>
      </c>
      <c r="I59" s="73">
        <f>ROUND(I54*0.4%,2)</f>
        <v>6178.66</v>
      </c>
      <c r="J59" s="57">
        <f>ROUND(J54*0.4%,2)</f>
        <v>0.23</v>
      </c>
      <c r="K59" s="57"/>
      <c r="L59" s="56"/>
      <c r="M59" s="58">
        <f>SUM(I59:L59)</f>
        <v>6178.8899999999994</v>
      </c>
      <c r="N59" s="73">
        <f>ROUND(N54*0.4%,2)</f>
        <v>6072.77</v>
      </c>
      <c r="O59" s="57">
        <f>ROUND(O54*0.4%,2)</f>
        <v>0.23</v>
      </c>
      <c r="P59" s="57"/>
      <c r="Q59" s="56"/>
      <c r="R59" s="58">
        <f>SUM(N59:Q59)</f>
        <v>6073</v>
      </c>
      <c r="S59" s="59"/>
      <c r="T59" s="156">
        <f>ROUND((T54-T42-T41-T40-T39-T36-T35-T43)*0.4%,2)</f>
        <v>6073</v>
      </c>
      <c r="U59" s="147">
        <f t="shared" si="25"/>
        <v>7287.5999999999995</v>
      </c>
      <c r="V59" s="58"/>
      <c r="W59" s="148">
        <f>ROUND((W54-W42-W41-W40-W39-W36-W35-W43)*0.4%,2)</f>
        <v>213.97</v>
      </c>
      <c r="X59" s="149">
        <f t="shared" si="26"/>
        <v>256.76400000000001</v>
      </c>
      <c r="Y59" s="150">
        <f>ROUND((Y48+Y52+S46*Y29)*0.4%,2)</f>
        <v>4101.32</v>
      </c>
      <c r="Z59" s="149">
        <f t="shared" si="27"/>
        <v>4921.5839999999998</v>
      </c>
      <c r="AA59" s="151">
        <f>ROUND((AA48+AA52+S46*AA29)*0.4%,2)</f>
        <v>1757.71</v>
      </c>
      <c r="AB59" s="157">
        <f t="shared" si="28"/>
        <v>2109.252</v>
      </c>
      <c r="AC59" s="65"/>
      <c r="AD59" s="66"/>
      <c r="AE59" s="66"/>
      <c r="AF59" s="66"/>
      <c r="AG59" s="66"/>
    </row>
    <row r="60" spans="1:34" ht="39" customHeight="1" x14ac:dyDescent="0.2">
      <c r="A60" s="52">
        <v>14</v>
      </c>
      <c r="B60" s="53" t="s">
        <v>80</v>
      </c>
      <c r="C60" s="54" t="s">
        <v>81</v>
      </c>
      <c r="D60" s="55"/>
      <c r="E60" s="56"/>
      <c r="F60" s="56"/>
      <c r="G60" s="57">
        <f>(D85+E85)*2.13%</f>
        <v>6758.0390789999992</v>
      </c>
      <c r="H60" s="58">
        <f t="shared" si="21"/>
        <v>6758.0390789999992</v>
      </c>
      <c r="I60" s="55"/>
      <c r="J60" s="56"/>
      <c r="K60" s="56"/>
      <c r="L60" s="57">
        <f>(I85+J85)*2.13%</f>
        <v>34774.167000000001</v>
      </c>
      <c r="M60" s="58">
        <f t="shared" ref="M60:M68" si="29">SUM(I60:L60)</f>
        <v>34774.167000000001</v>
      </c>
      <c r="N60" s="55"/>
      <c r="O60" s="56"/>
      <c r="P60" s="56"/>
      <c r="Q60" s="57"/>
      <c r="R60" s="58">
        <f t="shared" ref="R60:R68" si="30">SUM(N60:Q60)</f>
        <v>0</v>
      </c>
      <c r="S60" s="59"/>
      <c r="T60" s="60">
        <f t="shared" si="24"/>
        <v>0</v>
      </c>
      <c r="U60" s="61">
        <f t="shared" si="25"/>
        <v>0</v>
      </c>
      <c r="V60" s="58"/>
      <c r="W60" s="61"/>
      <c r="X60" s="58"/>
      <c r="Y60" s="81"/>
      <c r="Z60" s="58"/>
      <c r="AA60" s="73">
        <f>T60</f>
        <v>0</v>
      </c>
      <c r="AB60" s="58"/>
      <c r="AC60" s="65"/>
      <c r="AD60" s="66"/>
      <c r="AE60" s="66"/>
      <c r="AF60" s="66"/>
    </row>
    <row r="61" spans="1:34" ht="25.5" x14ac:dyDescent="0.2">
      <c r="A61" s="52">
        <v>15</v>
      </c>
      <c r="B61" s="53" t="s">
        <v>82</v>
      </c>
      <c r="C61" s="54" t="s">
        <v>83</v>
      </c>
      <c r="D61" s="55"/>
      <c r="E61" s="56"/>
      <c r="F61" s="56"/>
      <c r="G61" s="57">
        <f>ROUND(17099055/8.72/1000,2)</f>
        <v>1960.9</v>
      </c>
      <c r="H61" s="58">
        <f t="shared" si="21"/>
        <v>1960.9</v>
      </c>
      <c r="I61" s="55"/>
      <c r="J61" s="56"/>
      <c r="K61" s="56"/>
      <c r="L61" s="57">
        <v>17099.05</v>
      </c>
      <c r="M61" s="58">
        <f t="shared" si="29"/>
        <v>17099.05</v>
      </c>
      <c r="N61" s="55"/>
      <c r="O61" s="56"/>
      <c r="P61" s="56"/>
      <c r="Q61" s="57">
        <f>L61</f>
        <v>17099.05</v>
      </c>
      <c r="R61" s="58">
        <f t="shared" si="30"/>
        <v>17099.05</v>
      </c>
      <c r="S61" s="59"/>
      <c r="T61" s="60">
        <f t="shared" si="24"/>
        <v>17099.05</v>
      </c>
      <c r="U61" s="61">
        <f t="shared" si="25"/>
        <v>20518.859999999997</v>
      </c>
      <c r="V61" s="58"/>
      <c r="W61" s="61"/>
      <c r="X61" s="58"/>
      <c r="Y61" s="64">
        <f>T61*$Y$29</f>
        <v>11969.334999999999</v>
      </c>
      <c r="Z61" s="58">
        <f t="shared" ref="Z61:Z67" si="31">Y61*1.2</f>
        <v>14363.201999999999</v>
      </c>
      <c r="AA61" s="61">
        <f t="shared" ref="AA61:AA67" si="32">T61-Y61</f>
        <v>5129.7150000000001</v>
      </c>
      <c r="AB61" s="58">
        <f t="shared" ref="AB61:AB67" si="33">AA61*1.2</f>
        <v>6155.6580000000004</v>
      </c>
      <c r="AC61" s="65"/>
      <c r="AD61" s="66"/>
      <c r="AE61" s="66"/>
      <c r="AF61" s="66"/>
    </row>
    <row r="62" spans="1:34" ht="18" customHeight="1" x14ac:dyDescent="0.2">
      <c r="A62" s="52">
        <v>16</v>
      </c>
      <c r="B62" s="53" t="s">
        <v>84</v>
      </c>
      <c r="C62" s="54" t="s">
        <v>85</v>
      </c>
      <c r="D62" s="55"/>
      <c r="E62" s="56"/>
      <c r="F62" s="56"/>
      <c r="G62" s="57">
        <f>ROUND(6361200/8.72/1000,2)</f>
        <v>729.5</v>
      </c>
      <c r="H62" s="58">
        <f t="shared" si="21"/>
        <v>729.5</v>
      </c>
      <c r="I62" s="55"/>
      <c r="J62" s="56"/>
      <c r="K62" s="56"/>
      <c r="L62" s="57">
        <v>6361.2</v>
      </c>
      <c r="M62" s="58">
        <f t="shared" si="29"/>
        <v>6361.2</v>
      </c>
      <c r="N62" s="55"/>
      <c r="O62" s="56"/>
      <c r="P62" s="56"/>
      <c r="Q62" s="57">
        <f t="shared" ref="Q62:Q67" si="34">L62</f>
        <v>6361.2</v>
      </c>
      <c r="R62" s="58">
        <f t="shared" si="30"/>
        <v>6361.2</v>
      </c>
      <c r="S62" s="59"/>
      <c r="T62" s="60">
        <f t="shared" si="24"/>
        <v>6361.2</v>
      </c>
      <c r="U62" s="61">
        <f t="shared" si="25"/>
        <v>7633.44</v>
      </c>
      <c r="V62" s="58"/>
      <c r="W62" s="61"/>
      <c r="X62" s="58"/>
      <c r="Y62" s="57">
        <f>T62*$Y$29</f>
        <v>4452.8399999999992</v>
      </c>
      <c r="Z62" s="59">
        <f t="shared" si="31"/>
        <v>5343.4079999999985</v>
      </c>
      <c r="AA62" s="64">
        <f t="shared" si="32"/>
        <v>1908.3600000000006</v>
      </c>
      <c r="AB62" s="58">
        <f t="shared" si="33"/>
        <v>2290.0320000000006</v>
      </c>
      <c r="AC62" s="65"/>
      <c r="AD62" s="66"/>
      <c r="AE62" s="66"/>
      <c r="AF62" s="66"/>
    </row>
    <row r="63" spans="1:34" ht="26.25" customHeight="1" x14ac:dyDescent="0.2">
      <c r="A63" s="52">
        <v>17</v>
      </c>
      <c r="B63" s="53" t="s">
        <v>86</v>
      </c>
      <c r="C63" s="54" t="s">
        <v>87</v>
      </c>
      <c r="D63" s="55"/>
      <c r="E63" s="56"/>
      <c r="F63" s="56"/>
      <c r="G63" s="57">
        <f>ROUND(28832111/8.72/1000,2)</f>
        <v>3306.43</v>
      </c>
      <c r="H63" s="58">
        <f t="shared" si="21"/>
        <v>3306.43</v>
      </c>
      <c r="I63" s="55"/>
      <c r="J63" s="56"/>
      <c r="K63" s="56"/>
      <c r="L63" s="57">
        <v>28832.11</v>
      </c>
      <c r="M63" s="58">
        <f t="shared" si="29"/>
        <v>28832.11</v>
      </c>
      <c r="N63" s="55"/>
      <c r="O63" s="56"/>
      <c r="P63" s="56"/>
      <c r="Q63" s="57">
        <f t="shared" si="34"/>
        <v>28832.11</v>
      </c>
      <c r="R63" s="58">
        <f t="shared" si="30"/>
        <v>28832.11</v>
      </c>
      <c r="S63" s="59"/>
      <c r="T63" s="60">
        <f t="shared" si="24"/>
        <v>28832.11</v>
      </c>
      <c r="U63" s="61">
        <f t="shared" si="25"/>
        <v>34598.531999999999</v>
      </c>
      <c r="V63" s="58"/>
      <c r="W63" s="61"/>
      <c r="X63" s="58"/>
      <c r="Y63" s="57">
        <f>T63*$Y$29</f>
        <v>20182.476999999999</v>
      </c>
      <c r="Z63" s="59">
        <f t="shared" si="31"/>
        <v>24218.972399999999</v>
      </c>
      <c r="AA63" s="64">
        <f t="shared" si="32"/>
        <v>8649.6330000000016</v>
      </c>
      <c r="AB63" s="58">
        <f t="shared" si="33"/>
        <v>10379.559600000002</v>
      </c>
      <c r="AC63" s="65"/>
      <c r="AD63" s="66"/>
      <c r="AE63" s="66"/>
      <c r="AF63" s="66"/>
    </row>
    <row r="64" spans="1:34" ht="38.25" x14ac:dyDescent="0.2">
      <c r="A64" s="52">
        <v>18</v>
      </c>
      <c r="B64" s="53" t="s">
        <v>88</v>
      </c>
      <c r="C64" s="54" t="s">
        <v>89</v>
      </c>
      <c r="D64" s="55"/>
      <c r="E64" s="56"/>
      <c r="F64" s="56"/>
      <c r="G64" s="57">
        <f>ROUND(41234147/8.72/1000,2)</f>
        <v>4728.6899999999996</v>
      </c>
      <c r="H64" s="58">
        <f t="shared" si="21"/>
        <v>4728.6899999999996</v>
      </c>
      <c r="I64" s="55"/>
      <c r="J64" s="56"/>
      <c r="K64" s="56"/>
      <c r="L64" s="57">
        <v>41234.15</v>
      </c>
      <c r="M64" s="58">
        <f t="shared" si="29"/>
        <v>41234.15</v>
      </c>
      <c r="N64" s="55"/>
      <c r="O64" s="56"/>
      <c r="P64" s="56"/>
      <c r="Q64" s="57">
        <f t="shared" si="34"/>
        <v>41234.15</v>
      </c>
      <c r="R64" s="58">
        <f t="shared" si="30"/>
        <v>41234.15</v>
      </c>
      <c r="S64" s="59"/>
      <c r="T64" s="60">
        <f t="shared" si="24"/>
        <v>41234.15</v>
      </c>
      <c r="U64" s="61">
        <f t="shared" si="25"/>
        <v>49480.98</v>
      </c>
      <c r="V64" s="58"/>
      <c r="W64" s="61"/>
      <c r="X64" s="58"/>
      <c r="Y64" s="57">
        <f>T64*$Y$29</f>
        <v>28863.904999999999</v>
      </c>
      <c r="Z64" s="59">
        <f t="shared" si="31"/>
        <v>34636.685999999994</v>
      </c>
      <c r="AA64" s="64">
        <f t="shared" si="32"/>
        <v>12370.245000000003</v>
      </c>
      <c r="AB64" s="58">
        <f t="shared" si="33"/>
        <v>14844.294000000002</v>
      </c>
      <c r="AC64" s="65"/>
      <c r="AD64" s="66"/>
      <c r="AE64" s="66"/>
      <c r="AF64" s="66"/>
    </row>
    <row r="65" spans="1:33" ht="15.75" customHeight="1" x14ac:dyDescent="0.2">
      <c r="A65" s="52">
        <v>19</v>
      </c>
      <c r="B65" s="53" t="s">
        <v>90</v>
      </c>
      <c r="C65" s="54" t="s">
        <v>91</v>
      </c>
      <c r="D65" s="73"/>
      <c r="E65" s="56"/>
      <c r="F65" s="56"/>
      <c r="G65" s="158">
        <v>3036.33</v>
      </c>
      <c r="H65" s="58">
        <f t="shared" si="21"/>
        <v>3036.33</v>
      </c>
      <c r="I65" s="73"/>
      <c r="J65" s="56"/>
      <c r="K65" s="56"/>
      <c r="L65" s="56">
        <f>ROUND(G65*L27,2)</f>
        <v>26476.799999999999</v>
      </c>
      <c r="M65" s="58">
        <f t="shared" si="29"/>
        <v>26476.799999999999</v>
      </c>
      <c r="N65" s="73"/>
      <c r="O65" s="56"/>
      <c r="P65" s="56"/>
      <c r="Q65" s="57">
        <f t="shared" si="34"/>
        <v>26476.799999999999</v>
      </c>
      <c r="R65" s="58">
        <f t="shared" si="30"/>
        <v>26476.799999999999</v>
      </c>
      <c r="S65" s="59"/>
      <c r="T65" s="60">
        <f t="shared" si="24"/>
        <v>26476.799999999999</v>
      </c>
      <c r="U65" s="61">
        <f t="shared" si="25"/>
        <v>31772.159999999996</v>
      </c>
      <c r="V65" s="58"/>
      <c r="W65" s="61">
        <f>T65*45%</f>
        <v>11914.56</v>
      </c>
      <c r="X65" s="58">
        <f>W65*1.2</f>
        <v>14297.472</v>
      </c>
      <c r="Y65" s="80"/>
      <c r="Z65" s="59"/>
      <c r="AA65" s="81">
        <f>T65-W65</f>
        <v>14562.24</v>
      </c>
      <c r="AB65" s="58">
        <f t="shared" si="33"/>
        <v>17474.687999999998</v>
      </c>
      <c r="AC65" s="65"/>
      <c r="AD65" s="66"/>
      <c r="AE65" s="66"/>
      <c r="AF65" s="66"/>
    </row>
    <row r="66" spans="1:33" ht="27" customHeight="1" x14ac:dyDescent="0.2">
      <c r="A66" s="52">
        <v>20</v>
      </c>
      <c r="B66" s="53" t="s">
        <v>92</v>
      </c>
      <c r="C66" s="54" t="s">
        <v>93</v>
      </c>
      <c r="D66" s="55"/>
      <c r="E66" s="56"/>
      <c r="F66" s="56"/>
      <c r="G66" s="57">
        <v>1466.9</v>
      </c>
      <c r="H66" s="58">
        <f t="shared" si="21"/>
        <v>1466.9</v>
      </c>
      <c r="I66" s="55"/>
      <c r="J66" s="56"/>
      <c r="K66" s="56"/>
      <c r="L66" s="57">
        <f>ROUND(G66*L27,2)</f>
        <v>12791.37</v>
      </c>
      <c r="M66" s="58">
        <f t="shared" si="29"/>
        <v>12791.37</v>
      </c>
      <c r="N66" s="55"/>
      <c r="O66" s="56"/>
      <c r="P66" s="56"/>
      <c r="Q66" s="57">
        <f t="shared" si="34"/>
        <v>12791.37</v>
      </c>
      <c r="R66" s="58">
        <f t="shared" si="30"/>
        <v>12791.37</v>
      </c>
      <c r="S66" s="59"/>
      <c r="T66" s="60">
        <f t="shared" si="24"/>
        <v>12791.37</v>
      </c>
      <c r="U66" s="61">
        <f t="shared" si="25"/>
        <v>15349.644</v>
      </c>
      <c r="V66" s="58"/>
      <c r="W66" s="61"/>
      <c r="X66" s="58"/>
      <c r="Y66" s="80">
        <f>T66/2</f>
        <v>6395.6850000000004</v>
      </c>
      <c r="Z66" s="59">
        <f t="shared" si="31"/>
        <v>7674.8220000000001</v>
      </c>
      <c r="AA66" s="64">
        <f t="shared" si="32"/>
        <v>6395.6850000000004</v>
      </c>
      <c r="AB66" s="58">
        <f t="shared" si="33"/>
        <v>7674.8220000000001</v>
      </c>
      <c r="AC66" s="65"/>
      <c r="AD66" s="66"/>
      <c r="AE66" s="66"/>
      <c r="AF66" s="66"/>
    </row>
    <row r="67" spans="1:33" ht="30" customHeight="1" x14ac:dyDescent="0.2">
      <c r="A67" s="52">
        <v>21</v>
      </c>
      <c r="B67" s="53" t="s">
        <v>94</v>
      </c>
      <c r="C67" s="54" t="s">
        <v>95</v>
      </c>
      <c r="D67" s="55"/>
      <c r="E67" s="56"/>
      <c r="F67" s="56"/>
      <c r="G67" s="57">
        <f>L67/L27</f>
        <v>21.447855504587153</v>
      </c>
      <c r="H67" s="58">
        <f t="shared" si="21"/>
        <v>21.447855504587153</v>
      </c>
      <c r="I67" s="55"/>
      <c r="J67" s="56"/>
      <c r="K67" s="56"/>
      <c r="L67" s="57">
        <v>187.02529999999999</v>
      </c>
      <c r="M67" s="58">
        <f t="shared" si="29"/>
        <v>187.02529999999999</v>
      </c>
      <c r="N67" s="55"/>
      <c r="O67" s="56"/>
      <c r="P67" s="56"/>
      <c r="Q67" s="57">
        <f t="shared" si="34"/>
        <v>187.02529999999999</v>
      </c>
      <c r="R67" s="58">
        <f t="shared" si="30"/>
        <v>187.02529999999999</v>
      </c>
      <c r="S67" s="59"/>
      <c r="T67" s="60">
        <f t="shared" si="24"/>
        <v>187.02529999999999</v>
      </c>
      <c r="U67" s="61">
        <f t="shared" si="25"/>
        <v>224.43035999999998</v>
      </c>
      <c r="V67" s="58"/>
      <c r="W67" s="61"/>
      <c r="X67" s="58"/>
      <c r="Y67" s="80">
        <f>T67/2</f>
        <v>93.512649999999994</v>
      </c>
      <c r="Z67" s="59">
        <f t="shared" si="31"/>
        <v>112.21517999999999</v>
      </c>
      <c r="AA67" s="64">
        <f t="shared" si="32"/>
        <v>93.512649999999994</v>
      </c>
      <c r="AB67" s="58">
        <f t="shared" si="33"/>
        <v>112.21517999999999</v>
      </c>
      <c r="AC67" s="65"/>
      <c r="AD67" s="66"/>
      <c r="AE67" s="66"/>
      <c r="AF67" s="66"/>
    </row>
    <row r="68" spans="1:33" ht="31.5" customHeight="1" x14ac:dyDescent="0.2">
      <c r="A68" s="52">
        <v>22</v>
      </c>
      <c r="B68" s="53" t="s">
        <v>96</v>
      </c>
      <c r="C68" s="54" t="s">
        <v>97</v>
      </c>
      <c r="D68" s="55"/>
      <c r="E68" s="56"/>
      <c r="F68" s="56"/>
      <c r="G68" s="57">
        <f>L68/L27</f>
        <v>2545.2917382599903</v>
      </c>
      <c r="H68" s="58">
        <f t="shared" si="21"/>
        <v>2545.2917382599903</v>
      </c>
      <c r="I68" s="55"/>
      <c r="J68" s="56"/>
      <c r="K68" s="56"/>
      <c r="L68" s="57">
        <f>26190.03387/1.18</f>
        <v>22194.943957627118</v>
      </c>
      <c r="M68" s="58">
        <f t="shared" si="29"/>
        <v>22194.943957627118</v>
      </c>
      <c r="N68" s="55"/>
      <c r="O68" s="56"/>
      <c r="P68" s="56"/>
      <c r="Q68" s="57">
        <f>26190.03387/1.18</f>
        <v>22194.943957627118</v>
      </c>
      <c r="R68" s="58">
        <f t="shared" si="30"/>
        <v>22194.943957627118</v>
      </c>
      <c r="S68" s="59"/>
      <c r="T68" s="60">
        <f t="shared" si="24"/>
        <v>22194.943957627118</v>
      </c>
      <c r="U68" s="115">
        <v>3062.9022691525388</v>
      </c>
      <c r="V68" s="58"/>
      <c r="W68" s="61"/>
      <c r="X68" s="58"/>
      <c r="Y68" s="80"/>
      <c r="Z68" s="59"/>
      <c r="AA68" s="81">
        <f>T68</f>
        <v>22194.943957627118</v>
      </c>
      <c r="AB68" s="227">
        <f>U68</f>
        <v>3062.9022691525388</v>
      </c>
      <c r="AC68" s="226"/>
      <c r="AD68" s="66"/>
      <c r="AE68" s="66"/>
      <c r="AF68" s="66"/>
    </row>
    <row r="69" spans="1:33" s="106" customFormat="1" ht="14.25" x14ac:dyDescent="0.2">
      <c r="A69" s="127"/>
      <c r="B69" s="229" t="s">
        <v>98</v>
      </c>
      <c r="C69" s="230"/>
      <c r="D69" s="128">
        <f>SUM(D56:D68)</f>
        <v>7835</v>
      </c>
      <c r="E69" s="129">
        <f>SUM(E56:E68)</f>
        <v>0.27999999999999997</v>
      </c>
      <c r="F69" s="129">
        <f>SUM(F56:F68)</f>
        <v>0</v>
      </c>
      <c r="G69" s="129">
        <f>SUM(G56:G68)</f>
        <v>24599.728672764577</v>
      </c>
      <c r="H69" s="130">
        <f>SUM(D69:G69)</f>
        <v>32435.008672764576</v>
      </c>
      <c r="I69" s="128">
        <f>SUM(I56:I68)</f>
        <v>40315.75</v>
      </c>
      <c r="J69" s="129">
        <f>SUM(J56:J68)</f>
        <v>1.49</v>
      </c>
      <c r="K69" s="129">
        <f>SUM(K56:K68)</f>
        <v>0</v>
      </c>
      <c r="L69" s="129">
        <f>SUM(L56:L68)</f>
        <v>190663.99625762709</v>
      </c>
      <c r="M69" s="130">
        <f>SUM(I69:L69)</f>
        <v>230981.23625762708</v>
      </c>
      <c r="N69" s="128">
        <f>SUM(N56:N68)</f>
        <v>39624.83</v>
      </c>
      <c r="O69" s="129">
        <f>SUM(O56:O68)</f>
        <v>1.49</v>
      </c>
      <c r="P69" s="129">
        <f>SUM(P56:P68)</f>
        <v>0</v>
      </c>
      <c r="Q69" s="129">
        <f>SUM(Q56:Q68)</f>
        <v>155889.82925762713</v>
      </c>
      <c r="R69" s="130">
        <f>SUM(N69:Q69)</f>
        <v>195516.14925762714</v>
      </c>
      <c r="S69" s="131">
        <f>SUM(S56:S68)</f>
        <v>0</v>
      </c>
      <c r="T69" s="132">
        <f>SUM(T56:T68)</f>
        <v>195516.14408012372</v>
      </c>
      <c r="U69" s="133">
        <f>SUM(U56:U68)</f>
        <v>211048.34241614849</v>
      </c>
      <c r="V69" s="130">
        <f t="shared" ref="V69:Y69" si="35">SUM(V56:V68)</f>
        <v>0</v>
      </c>
      <c r="W69" s="133">
        <f t="shared" si="35"/>
        <v>13310.723311</v>
      </c>
      <c r="X69" s="130">
        <f t="shared" si="35"/>
        <v>15972.8679732</v>
      </c>
      <c r="Y69" s="159">
        <f t="shared" si="35"/>
        <v>98718.859553347618</v>
      </c>
      <c r="Z69" s="160">
        <f>SUM(Z56:Z68)</f>
        <v>118462.63146401713</v>
      </c>
      <c r="AA69" s="135">
        <f t="shared" ref="AA69:AB69" si="36">SUM(AA56:AA68)</f>
        <v>83486.560994776097</v>
      </c>
      <c r="AB69" s="130">
        <f t="shared" si="36"/>
        <v>76612.842713731312</v>
      </c>
      <c r="AC69" s="65"/>
      <c r="AD69" s="66"/>
      <c r="AE69" s="66"/>
      <c r="AF69" s="66"/>
    </row>
    <row r="70" spans="1:33" s="106" customFormat="1" ht="14.25" x14ac:dyDescent="0.2">
      <c r="A70" s="127"/>
      <c r="B70" s="229" t="s">
        <v>99</v>
      </c>
      <c r="C70" s="230"/>
      <c r="D70" s="128">
        <f>D54+D69</f>
        <v>308026.34999999998</v>
      </c>
      <c r="E70" s="129">
        <f>E54+E69</f>
        <v>11.35</v>
      </c>
      <c r="F70" s="129">
        <f>F54+F69</f>
        <v>0</v>
      </c>
      <c r="G70" s="129">
        <f>G54+G69</f>
        <v>28925.704089048981</v>
      </c>
      <c r="H70" s="130">
        <f>SUM(D70:G70)</f>
        <v>336963.40408904891</v>
      </c>
      <c r="I70" s="128">
        <f>I54+I69</f>
        <v>1584980.37</v>
      </c>
      <c r="J70" s="129">
        <f>J54+J69</f>
        <v>58.47</v>
      </c>
      <c r="K70" s="129">
        <f>K54+K69</f>
        <v>0</v>
      </c>
      <c r="L70" s="129">
        <f>L54+L69</f>
        <v>221407.92868762708</v>
      </c>
      <c r="M70" s="130">
        <f>SUM(I70:L70)</f>
        <v>1806446.7686876273</v>
      </c>
      <c r="N70" s="128">
        <f>N54+N69</f>
        <v>1557817.3894794844</v>
      </c>
      <c r="O70" s="129">
        <f>O54+O69</f>
        <v>58.47</v>
      </c>
      <c r="P70" s="129">
        <f>P54+P69</f>
        <v>0</v>
      </c>
      <c r="Q70" s="129">
        <f>Q54+Q69</f>
        <v>202308.97909664625</v>
      </c>
      <c r="R70" s="130">
        <f>SUM(N70:Q70)</f>
        <v>1760184.8385761306</v>
      </c>
      <c r="S70" s="131">
        <f>S54+S69</f>
        <v>0</v>
      </c>
      <c r="T70" s="132">
        <f>T54+T69</f>
        <v>1760184.8333986271</v>
      </c>
      <c r="U70" s="133">
        <f>U54+U69</f>
        <v>1220150.8295503526</v>
      </c>
      <c r="V70" s="130">
        <f t="shared" ref="V70:AB70" si="37">V54+V69</f>
        <v>0</v>
      </c>
      <c r="W70" s="133">
        <f t="shared" si="37"/>
        <v>94740.806040999989</v>
      </c>
      <c r="X70" s="130">
        <f t="shared" si="37"/>
        <v>113688.96724920001</v>
      </c>
      <c r="Y70" s="159">
        <f t="shared" si="37"/>
        <v>1131546.3169850395</v>
      </c>
      <c r="Z70" s="160">
        <f t="shared" si="37"/>
        <v>749905.62234844745</v>
      </c>
      <c r="AA70" s="135">
        <f t="shared" si="37"/>
        <v>533897.7001515876</v>
      </c>
      <c r="AB70" s="130">
        <f t="shared" si="37"/>
        <v>356556.22768750507</v>
      </c>
      <c r="AC70" s="65"/>
      <c r="AD70" s="66"/>
      <c r="AE70" s="66"/>
      <c r="AF70" s="66"/>
    </row>
    <row r="71" spans="1:33" ht="18" customHeight="1" x14ac:dyDescent="0.2">
      <c r="A71" s="231" t="s">
        <v>100</v>
      </c>
      <c r="B71" s="232"/>
      <c r="C71" s="232"/>
      <c r="D71" s="136"/>
      <c r="E71" s="137"/>
      <c r="F71" s="137"/>
      <c r="G71" s="137"/>
      <c r="H71" s="138"/>
      <c r="I71" s="136"/>
      <c r="J71" s="137"/>
      <c r="K71" s="137"/>
      <c r="L71" s="137"/>
      <c r="M71" s="138"/>
      <c r="N71" s="136"/>
      <c r="O71" s="137"/>
      <c r="P71" s="137"/>
      <c r="Q71" s="137"/>
      <c r="R71" s="138"/>
      <c r="S71" s="138"/>
      <c r="T71" s="139"/>
      <c r="U71" s="136"/>
      <c r="V71" s="140"/>
      <c r="W71" s="136"/>
      <c r="X71" s="140"/>
      <c r="Y71" s="161"/>
      <c r="Z71" s="138"/>
      <c r="AA71" s="137"/>
      <c r="AB71" s="140"/>
      <c r="AC71" s="65"/>
      <c r="AD71" s="66"/>
      <c r="AE71" s="66"/>
      <c r="AF71" s="66"/>
    </row>
    <row r="72" spans="1:33" ht="40.5" customHeight="1" x14ac:dyDescent="0.2">
      <c r="A72" s="52">
        <v>23</v>
      </c>
      <c r="B72" s="53" t="s">
        <v>101</v>
      </c>
      <c r="C72" s="54" t="s">
        <v>102</v>
      </c>
      <c r="D72" s="55"/>
      <c r="E72" s="56"/>
      <c r="F72" s="56"/>
      <c r="G72" s="57">
        <f>ROUND(H70*1.28%,2)</f>
        <v>4313.13</v>
      </c>
      <c r="H72" s="58">
        <f>SUM(D72:G72)</f>
        <v>4313.13</v>
      </c>
      <c r="I72" s="55"/>
      <c r="J72" s="56"/>
      <c r="K72" s="56"/>
      <c r="L72" s="57">
        <f>ROUND(M70*1.28%,2)</f>
        <v>23122.52</v>
      </c>
      <c r="M72" s="58">
        <f>SUM(I72:L72)</f>
        <v>23122.52</v>
      </c>
      <c r="N72" s="55"/>
      <c r="O72" s="56"/>
      <c r="P72" s="56"/>
      <c r="Q72" s="57">
        <f>ROUND(R70*1.28%,2)</f>
        <v>22530.37</v>
      </c>
      <c r="R72" s="58">
        <f>SUM(N72:Q72)</f>
        <v>22530.37</v>
      </c>
      <c r="S72" s="59">
        <v>1959.5230799999999</v>
      </c>
      <c r="T72" s="146">
        <f>ROUND((T70)*1.28%,2)-S72</f>
        <v>20570.84692</v>
      </c>
      <c r="U72" s="61">
        <f>T72*1.2</f>
        <v>24685.016304000001</v>
      </c>
      <c r="V72" s="58"/>
      <c r="W72" s="162">
        <f>ROUND(W70*1.28%,2)</f>
        <v>1212.68</v>
      </c>
      <c r="X72" s="58">
        <f>W72*1.2</f>
        <v>1455.2160000000001</v>
      </c>
      <c r="Y72" s="162">
        <f>ROUND(Y70*1.28%,2)</f>
        <v>14483.79</v>
      </c>
      <c r="Z72" s="58">
        <f>Y72*1.2</f>
        <v>17380.547999999999</v>
      </c>
      <c r="AA72" s="162">
        <f>T72-W72-Y72</f>
        <v>4874.3769199999988</v>
      </c>
      <c r="AB72" s="58">
        <f>AA72*1.2</f>
        <v>5849.2523039999987</v>
      </c>
      <c r="AC72" s="65"/>
      <c r="AD72" s="66"/>
      <c r="AE72" s="66"/>
      <c r="AF72" s="66"/>
    </row>
    <row r="73" spans="1:33" s="106" customFormat="1" ht="18" customHeight="1" x14ac:dyDescent="0.2">
      <c r="A73" s="127"/>
      <c r="B73" s="229" t="s">
        <v>103</v>
      </c>
      <c r="C73" s="230"/>
      <c r="D73" s="163"/>
      <c r="E73" s="152"/>
      <c r="F73" s="152"/>
      <c r="G73" s="129">
        <f>G72</f>
        <v>4313.13</v>
      </c>
      <c r="H73" s="130">
        <f>SUM(D73:G73)</f>
        <v>4313.13</v>
      </c>
      <c r="I73" s="163"/>
      <c r="J73" s="152"/>
      <c r="K73" s="152"/>
      <c r="L73" s="129">
        <f>L72</f>
        <v>23122.52</v>
      </c>
      <c r="M73" s="130">
        <f>SUM(I73:L73)</f>
        <v>23122.52</v>
      </c>
      <c r="N73" s="163"/>
      <c r="O73" s="152"/>
      <c r="P73" s="152"/>
      <c r="Q73" s="129">
        <f>Q72</f>
        <v>22530.37</v>
      </c>
      <c r="R73" s="130">
        <f>SUM(N73:Q73)</f>
        <v>22530.37</v>
      </c>
      <c r="S73" s="131">
        <f>S72</f>
        <v>1959.5230799999999</v>
      </c>
      <c r="T73" s="132">
        <f>T72</f>
        <v>20570.84692</v>
      </c>
      <c r="U73" s="133">
        <f>U72</f>
        <v>24685.016304000001</v>
      </c>
      <c r="V73" s="130">
        <f>V72</f>
        <v>0</v>
      </c>
      <c r="W73" s="133">
        <f t="shared" ref="W73:AB73" si="38">W72</f>
        <v>1212.68</v>
      </c>
      <c r="X73" s="130">
        <f t="shared" si="38"/>
        <v>1455.2160000000001</v>
      </c>
      <c r="Y73" s="159">
        <f t="shared" si="38"/>
        <v>14483.79</v>
      </c>
      <c r="Z73" s="160">
        <f t="shared" si="38"/>
        <v>17380.547999999999</v>
      </c>
      <c r="AA73" s="135">
        <f>AA72</f>
        <v>4874.3769199999988</v>
      </c>
      <c r="AB73" s="130">
        <f t="shared" si="38"/>
        <v>5849.2523039999987</v>
      </c>
      <c r="AC73" s="65"/>
      <c r="AD73" s="66"/>
      <c r="AE73" s="66"/>
      <c r="AF73" s="66"/>
      <c r="AG73" s="164">
        <f>AF73*3%</f>
        <v>0</v>
      </c>
    </row>
    <row r="74" spans="1:33" ht="18" customHeight="1" x14ac:dyDescent="0.2">
      <c r="A74" s="231" t="s">
        <v>104</v>
      </c>
      <c r="B74" s="232"/>
      <c r="C74" s="232"/>
      <c r="D74" s="136"/>
      <c r="E74" s="137"/>
      <c r="F74" s="137"/>
      <c r="G74" s="137"/>
      <c r="H74" s="138"/>
      <c r="I74" s="136"/>
      <c r="J74" s="137"/>
      <c r="K74" s="137"/>
      <c r="L74" s="137"/>
      <c r="M74" s="138"/>
      <c r="N74" s="136"/>
      <c r="O74" s="137"/>
      <c r="P74" s="137"/>
      <c r="Q74" s="137"/>
      <c r="R74" s="138"/>
      <c r="S74" s="138"/>
      <c r="T74" s="139"/>
      <c r="U74" s="136"/>
      <c r="V74" s="140"/>
      <c r="W74" s="136"/>
      <c r="X74" s="140"/>
      <c r="Y74" s="161"/>
      <c r="Z74" s="138"/>
      <c r="AA74" s="137"/>
      <c r="AB74" s="140"/>
      <c r="AC74" s="65"/>
      <c r="AD74" s="66"/>
      <c r="AE74" s="66"/>
      <c r="AF74" s="66"/>
    </row>
    <row r="75" spans="1:33" ht="39.75" customHeight="1" x14ac:dyDescent="0.2">
      <c r="A75" s="52">
        <v>24</v>
      </c>
      <c r="B75" s="53" t="s">
        <v>105</v>
      </c>
      <c r="C75" s="54" t="s">
        <v>106</v>
      </c>
      <c r="D75" s="55"/>
      <c r="E75" s="56"/>
      <c r="F75" s="56"/>
      <c r="G75" s="57">
        <v>9143.77</v>
      </c>
      <c r="H75" s="58">
        <f>SUM(D75:G75)</f>
        <v>9143.77</v>
      </c>
      <c r="I75" s="55"/>
      <c r="J75" s="56"/>
      <c r="K75" s="56"/>
      <c r="L75" s="57">
        <f>35843598.04/1000</f>
        <v>35843.598039999997</v>
      </c>
      <c r="M75" s="58">
        <f>SUM(I75:L75)</f>
        <v>35843.598039999997</v>
      </c>
      <c r="N75" s="55"/>
      <c r="O75" s="56"/>
      <c r="P75" s="56"/>
      <c r="Q75" s="57">
        <f>35843598.04/1000</f>
        <v>35843.598039999997</v>
      </c>
      <c r="R75" s="58">
        <f>SUM(N75:Q75)</f>
        <v>35843.598039999997</v>
      </c>
      <c r="S75" s="165">
        <f>R75</f>
        <v>35843.598039999997</v>
      </c>
      <c r="T75" s="60">
        <f t="shared" ref="T75:T77" si="39">R75-S75</f>
        <v>0</v>
      </c>
      <c r="U75" s="61">
        <f t="shared" ref="U75:U77" si="40">T75*1.2</f>
        <v>0</v>
      </c>
      <c r="V75" s="58"/>
      <c r="W75" s="61"/>
      <c r="X75" s="58"/>
      <c r="Y75" s="80"/>
      <c r="Z75" s="59"/>
      <c r="AA75" s="81"/>
      <c r="AB75" s="58"/>
      <c r="AC75" s="65"/>
      <c r="AD75" s="66"/>
      <c r="AE75" s="66"/>
      <c r="AF75" s="66"/>
    </row>
    <row r="76" spans="1:33" ht="39.75" customHeight="1" x14ac:dyDescent="0.2">
      <c r="A76" s="52">
        <v>25</v>
      </c>
      <c r="B76" s="53" t="s">
        <v>105</v>
      </c>
      <c r="C76" s="54" t="s">
        <v>107</v>
      </c>
      <c r="D76" s="55"/>
      <c r="E76" s="56"/>
      <c r="F76" s="56"/>
      <c r="G76" s="57">
        <v>5980.67</v>
      </c>
      <c r="H76" s="58">
        <f t="shared" ref="H76:H79" si="41">SUM(D76:G76)</f>
        <v>5980.67</v>
      </c>
      <c r="I76" s="55"/>
      <c r="J76" s="56"/>
      <c r="K76" s="56"/>
      <c r="L76" s="57">
        <f>23504042.88/1000</f>
        <v>23504.042879999997</v>
      </c>
      <c r="M76" s="58">
        <f t="shared" ref="M76:M81" si="42">SUM(I76:L76)</f>
        <v>23504.042879999997</v>
      </c>
      <c r="N76" s="55"/>
      <c r="O76" s="56"/>
      <c r="P76" s="56"/>
      <c r="Q76" s="57">
        <f>23504042.88/1000</f>
        <v>23504.042879999997</v>
      </c>
      <c r="R76" s="58">
        <f t="shared" ref="R76:R81" si="43">SUM(N76:Q76)</f>
        <v>23504.042879999997</v>
      </c>
      <c r="S76" s="59">
        <f>R76</f>
        <v>23504.042879999997</v>
      </c>
      <c r="T76" s="60">
        <f t="shared" si="39"/>
        <v>0</v>
      </c>
      <c r="U76" s="61">
        <f t="shared" si="40"/>
        <v>0</v>
      </c>
      <c r="V76" s="58"/>
      <c r="W76" s="61"/>
      <c r="X76" s="58"/>
      <c r="Y76" s="80"/>
      <c r="Z76" s="59"/>
      <c r="AA76" s="81"/>
      <c r="AB76" s="58"/>
      <c r="AC76" s="65"/>
      <c r="AD76" s="66"/>
      <c r="AE76" s="66"/>
      <c r="AF76" s="66"/>
    </row>
    <row r="77" spans="1:33" ht="39.75" customHeight="1" x14ac:dyDescent="0.2">
      <c r="A77" s="52">
        <v>26</v>
      </c>
      <c r="B77" s="53" t="s">
        <v>105</v>
      </c>
      <c r="C77" s="54" t="s">
        <v>108</v>
      </c>
      <c r="D77" s="55"/>
      <c r="E77" s="56"/>
      <c r="F77" s="56"/>
      <c r="G77" s="57">
        <f>1935450.36/3.92/1000</f>
        <v>493.73733673469388</v>
      </c>
      <c r="H77" s="58">
        <f t="shared" si="41"/>
        <v>493.73733673469388</v>
      </c>
      <c r="I77" s="55"/>
      <c r="J77" s="56"/>
      <c r="K77" s="56"/>
      <c r="L77" s="57">
        <f>1935450.36/1000</f>
        <v>1935.45036</v>
      </c>
      <c r="M77" s="58">
        <f t="shared" si="42"/>
        <v>1935.45036</v>
      </c>
      <c r="N77" s="55"/>
      <c r="O77" s="56"/>
      <c r="P77" s="56"/>
      <c r="Q77" s="57">
        <f>1935450.36/1000</f>
        <v>1935.45036</v>
      </c>
      <c r="R77" s="58">
        <f t="shared" si="43"/>
        <v>1935.45036</v>
      </c>
      <c r="S77" s="59">
        <v>1935.4491500000004</v>
      </c>
      <c r="T77" s="60">
        <f t="shared" si="39"/>
        <v>1.2099999996735278E-3</v>
      </c>
      <c r="U77" s="61">
        <f t="shared" si="40"/>
        <v>1.4519999996082333E-3</v>
      </c>
      <c r="V77" s="58"/>
      <c r="W77" s="61"/>
      <c r="X77" s="58"/>
      <c r="Y77" s="80"/>
      <c r="Z77" s="59"/>
      <c r="AA77" s="81"/>
      <c r="AB77" s="58"/>
      <c r="AC77" s="65"/>
      <c r="AD77" s="66"/>
      <c r="AE77" s="66"/>
      <c r="AF77" s="66"/>
    </row>
    <row r="78" spans="1:33" ht="29.25" customHeight="1" x14ac:dyDescent="0.2">
      <c r="A78" s="52">
        <v>27</v>
      </c>
      <c r="B78" s="53" t="s">
        <v>109</v>
      </c>
      <c r="C78" s="54" t="s">
        <v>110</v>
      </c>
      <c r="D78" s="55"/>
      <c r="E78" s="56"/>
      <c r="F78" s="56"/>
      <c r="G78" s="57">
        <f>ROUND(H70*0.2%,2)</f>
        <v>673.93</v>
      </c>
      <c r="H78" s="58">
        <f t="shared" si="41"/>
        <v>673.93</v>
      </c>
      <c r="I78" s="55"/>
      <c r="J78" s="56"/>
      <c r="K78" s="56"/>
      <c r="L78" s="57">
        <f>ROUND(M70*0.2%,2)</f>
        <v>3612.89</v>
      </c>
      <c r="M78" s="58">
        <f t="shared" si="42"/>
        <v>3612.89</v>
      </c>
      <c r="N78" s="55"/>
      <c r="O78" s="56"/>
      <c r="P78" s="56"/>
      <c r="Q78" s="57">
        <f>ROUND(R70*0.2%,2)</f>
        <v>3520.37</v>
      </c>
      <c r="R78" s="58">
        <f t="shared" si="43"/>
        <v>3520.37</v>
      </c>
      <c r="S78" s="59"/>
      <c r="T78" s="156">
        <f>ROUND((T70)*0.2%,2)</f>
        <v>3520.37</v>
      </c>
      <c r="U78" s="61">
        <f>T78*1.2</f>
        <v>4224.4439999999995</v>
      </c>
      <c r="V78" s="58"/>
      <c r="W78" s="148">
        <f>ROUND(W70*0.2%,2)</f>
        <v>189.48</v>
      </c>
      <c r="X78" s="58">
        <f>W78*1.2</f>
        <v>227.37599999999998</v>
      </c>
      <c r="Y78" s="148">
        <f>ROUND(Y70*0.2%,2)</f>
        <v>2263.09</v>
      </c>
      <c r="Z78" s="63">
        <f>Y78*1.2</f>
        <v>2715.7080000000001</v>
      </c>
      <c r="AA78" s="148">
        <f>ROUND(AA70*0.2%,2)</f>
        <v>1067.8</v>
      </c>
      <c r="AB78" s="58">
        <f>AA78*1.2</f>
        <v>1281.3599999999999</v>
      </c>
      <c r="AC78" s="65"/>
      <c r="AD78" s="66"/>
      <c r="AE78" s="66"/>
      <c r="AF78" s="66"/>
    </row>
    <row r="79" spans="1:33" ht="53.25" customHeight="1" x14ac:dyDescent="0.2">
      <c r="A79" s="52">
        <v>28</v>
      </c>
      <c r="B79" s="53" t="s">
        <v>111</v>
      </c>
      <c r="C79" s="54" t="s">
        <v>112</v>
      </c>
      <c r="D79" s="166"/>
      <c r="E79" s="167"/>
      <c r="F79" s="167"/>
      <c r="G79" s="57">
        <f>ROUND((G75+G76)*0.58%,2)</f>
        <v>87.72</v>
      </c>
      <c r="H79" s="58">
        <f t="shared" si="41"/>
        <v>87.72</v>
      </c>
      <c r="I79" s="166"/>
      <c r="J79" s="167"/>
      <c r="K79" s="167"/>
      <c r="L79" s="57">
        <f>ROUND((L75+L76)*0.58%,2)</f>
        <v>344.22</v>
      </c>
      <c r="M79" s="58">
        <f t="shared" si="42"/>
        <v>344.22</v>
      </c>
      <c r="N79" s="166"/>
      <c r="O79" s="167"/>
      <c r="P79" s="167"/>
      <c r="Q79" s="57">
        <f>ROUND((Q75+Q76)*0.58%,2)</f>
        <v>344.22</v>
      </c>
      <c r="R79" s="58">
        <f t="shared" si="43"/>
        <v>344.22</v>
      </c>
      <c r="S79" s="59"/>
      <c r="T79" s="60">
        <f>R79-S79</f>
        <v>344.22</v>
      </c>
      <c r="U79" s="61">
        <f>T79*1.2</f>
        <v>413.06400000000002</v>
      </c>
      <c r="V79" s="58"/>
      <c r="W79" s="61">
        <f>T79</f>
        <v>344.22</v>
      </c>
      <c r="X79" s="58">
        <f>W79*1.2</f>
        <v>413.06400000000002</v>
      </c>
      <c r="Y79" s="80"/>
      <c r="Z79" s="59"/>
      <c r="AA79" s="81"/>
      <c r="AB79" s="58">
        <f>AA79*1.2</f>
        <v>0</v>
      </c>
      <c r="AC79" s="65"/>
      <c r="AD79" s="66"/>
      <c r="AE79" s="66"/>
      <c r="AF79" s="66"/>
    </row>
    <row r="80" spans="1:33" s="106" customFormat="1" ht="17.25" customHeight="1" x14ac:dyDescent="0.2">
      <c r="A80" s="127"/>
      <c r="B80" s="229" t="s">
        <v>113</v>
      </c>
      <c r="C80" s="230"/>
      <c r="D80" s="163"/>
      <c r="E80" s="152"/>
      <c r="F80" s="152"/>
      <c r="G80" s="129">
        <f>SUM(G75:G79)</f>
        <v>16379.827336734694</v>
      </c>
      <c r="H80" s="130">
        <f>SUM(D80:G80)</f>
        <v>16379.827336734694</v>
      </c>
      <c r="I80" s="163"/>
      <c r="J80" s="152"/>
      <c r="K80" s="152"/>
      <c r="L80" s="129">
        <f>SUM(L75:L79)</f>
        <v>65240.201279999994</v>
      </c>
      <c r="M80" s="130">
        <f t="shared" si="42"/>
        <v>65240.201279999994</v>
      </c>
      <c r="N80" s="163"/>
      <c r="O80" s="152"/>
      <c r="P80" s="152"/>
      <c r="Q80" s="129">
        <f>SUM(Q75:Q79)</f>
        <v>65147.681279999997</v>
      </c>
      <c r="R80" s="130">
        <f t="shared" si="43"/>
        <v>65147.681279999997</v>
      </c>
      <c r="S80" s="131">
        <f>SUM(S75:S79)</f>
        <v>61283.090069999991</v>
      </c>
      <c r="T80" s="132">
        <f>SUM(T75:T79)</f>
        <v>3864.5912099999996</v>
      </c>
      <c r="U80" s="133">
        <f>SUM(U75:U79)</f>
        <v>4637.5094519999993</v>
      </c>
      <c r="V80" s="130">
        <f t="shared" ref="V80:AB80" si="44">SUM(V75:V79)</f>
        <v>0</v>
      </c>
      <c r="W80" s="133">
        <f t="shared" si="44"/>
        <v>533.70000000000005</v>
      </c>
      <c r="X80" s="130">
        <f t="shared" si="44"/>
        <v>640.44000000000005</v>
      </c>
      <c r="Y80" s="159">
        <f t="shared" si="44"/>
        <v>2263.09</v>
      </c>
      <c r="Z80" s="160">
        <f t="shared" si="44"/>
        <v>2715.7080000000001</v>
      </c>
      <c r="AA80" s="135">
        <f t="shared" si="44"/>
        <v>1067.8</v>
      </c>
      <c r="AB80" s="130">
        <f t="shared" si="44"/>
        <v>1281.3599999999999</v>
      </c>
      <c r="AC80" s="65"/>
      <c r="AD80" s="66"/>
      <c r="AE80" s="66"/>
      <c r="AF80" s="66"/>
    </row>
    <row r="81" spans="1:32" s="106" customFormat="1" ht="14.25" x14ac:dyDescent="0.2">
      <c r="A81" s="127"/>
      <c r="B81" s="229" t="s">
        <v>114</v>
      </c>
      <c r="C81" s="230"/>
      <c r="D81" s="128">
        <f>D70+D73+D80</f>
        <v>308026.34999999998</v>
      </c>
      <c r="E81" s="129">
        <f>E70+E73+E80</f>
        <v>11.35</v>
      </c>
      <c r="F81" s="129">
        <f>F70+F73+F80</f>
        <v>0</v>
      </c>
      <c r="G81" s="129">
        <f>G70+G73+G80</f>
        <v>49618.66142578367</v>
      </c>
      <c r="H81" s="130">
        <f>SUM(D81:G81)</f>
        <v>357656.3614257836</v>
      </c>
      <c r="I81" s="128">
        <f>I70+I73+I80</f>
        <v>1584980.37</v>
      </c>
      <c r="J81" s="129">
        <f>J70+J73+J80</f>
        <v>58.47</v>
      </c>
      <c r="K81" s="129">
        <f>K70+K73+K80</f>
        <v>0</v>
      </c>
      <c r="L81" s="129">
        <f>L70+L73+L80</f>
        <v>309770.64996762708</v>
      </c>
      <c r="M81" s="130">
        <f t="shared" si="42"/>
        <v>1894809.4899676272</v>
      </c>
      <c r="N81" s="128">
        <f>N70+N73+N80</f>
        <v>1557817.3894794844</v>
      </c>
      <c r="O81" s="129">
        <f>O70+O73+O80</f>
        <v>58.47</v>
      </c>
      <c r="P81" s="129">
        <f>P70+P73+P80</f>
        <v>0</v>
      </c>
      <c r="Q81" s="129">
        <f>Q70+Q73+Q80</f>
        <v>289987.03037664626</v>
      </c>
      <c r="R81" s="130">
        <f t="shared" si="43"/>
        <v>1847862.8898561306</v>
      </c>
      <c r="S81" s="131">
        <f t="shared" ref="S81:AB81" si="45">S70+S73+S80</f>
        <v>63242.61314999999</v>
      </c>
      <c r="T81" s="132">
        <f t="shared" si="45"/>
        <v>1784620.271528627</v>
      </c>
      <c r="U81" s="133">
        <f t="shared" si="45"/>
        <v>1249473.3553063527</v>
      </c>
      <c r="V81" s="130">
        <f t="shared" si="45"/>
        <v>0</v>
      </c>
      <c r="W81" s="133">
        <f t="shared" si="45"/>
        <v>96487.186040999979</v>
      </c>
      <c r="X81" s="130">
        <f t="shared" si="45"/>
        <v>115784.62324920001</v>
      </c>
      <c r="Y81" s="159">
        <f t="shared" si="45"/>
        <v>1148293.1969850396</v>
      </c>
      <c r="Z81" s="160">
        <f t="shared" si="45"/>
        <v>770001.87834844738</v>
      </c>
      <c r="AA81" s="135">
        <f t="shared" si="45"/>
        <v>539839.8770715876</v>
      </c>
      <c r="AB81" s="130">
        <f t="shared" si="45"/>
        <v>363686.83999150508</v>
      </c>
      <c r="AC81" s="65"/>
      <c r="AD81" s="66"/>
      <c r="AE81" s="66"/>
      <c r="AF81" s="66"/>
    </row>
    <row r="82" spans="1:32" ht="16.5" customHeight="1" x14ac:dyDescent="0.2">
      <c r="A82" s="231" t="s">
        <v>115</v>
      </c>
      <c r="B82" s="232"/>
      <c r="C82" s="232"/>
      <c r="D82" s="136"/>
      <c r="E82" s="137"/>
      <c r="F82" s="137"/>
      <c r="G82" s="137"/>
      <c r="H82" s="138"/>
      <c r="I82" s="136"/>
      <c r="J82" s="137"/>
      <c r="K82" s="137"/>
      <c r="L82" s="137"/>
      <c r="M82" s="138"/>
      <c r="N82" s="136"/>
      <c r="O82" s="137"/>
      <c r="P82" s="137"/>
      <c r="Q82" s="137"/>
      <c r="R82" s="138"/>
      <c r="S82" s="138"/>
      <c r="T82" s="139"/>
      <c r="U82" s="136"/>
      <c r="V82" s="140"/>
      <c r="W82" s="136"/>
      <c r="X82" s="140"/>
      <c r="Y82" s="161"/>
      <c r="Z82" s="138"/>
      <c r="AA82" s="137"/>
      <c r="AB82" s="140"/>
      <c r="AC82" s="65"/>
      <c r="AD82" s="66"/>
      <c r="AE82" s="66"/>
      <c r="AF82" s="66"/>
    </row>
    <row r="83" spans="1:32" x14ac:dyDescent="0.2">
      <c r="A83" s="52">
        <v>29</v>
      </c>
      <c r="B83" s="53" t="s">
        <v>116</v>
      </c>
      <c r="C83" s="54" t="s">
        <v>117</v>
      </c>
      <c r="D83" s="73">
        <f>ROUND(D81*3%,2)</f>
        <v>9240.7900000000009</v>
      </c>
      <c r="E83" s="57">
        <f>ROUND(E81*3%,2)</f>
        <v>0.34</v>
      </c>
      <c r="F83" s="57">
        <f>F81*3%</f>
        <v>0</v>
      </c>
      <c r="G83" s="57">
        <f>ROUND(G81*3%,2)</f>
        <v>1488.56</v>
      </c>
      <c r="H83" s="58">
        <f>SUM(D83:G83)</f>
        <v>10729.69</v>
      </c>
      <c r="I83" s="73">
        <f>ROUND(I81*3%,2)</f>
        <v>47549.41</v>
      </c>
      <c r="J83" s="57">
        <f>ROUND(J81*3%,2)</f>
        <v>1.75</v>
      </c>
      <c r="K83" s="57">
        <f>K81*3%</f>
        <v>0</v>
      </c>
      <c r="L83" s="57">
        <f>ROUND(L81*3%,2)</f>
        <v>9293.1200000000008</v>
      </c>
      <c r="M83" s="58">
        <f>SUM(I83:L83)</f>
        <v>56844.280000000006</v>
      </c>
      <c r="N83" s="73">
        <f>ROUND(N81*3%,2)</f>
        <v>46734.52</v>
      </c>
      <c r="O83" s="57">
        <f>ROUND(O81*3%,2)</f>
        <v>1.75</v>
      </c>
      <c r="P83" s="57">
        <f>P81*3%</f>
        <v>0</v>
      </c>
      <c r="Q83" s="57">
        <f>ROUND((Q81-Q75-Q76-Q77-Q68)*3%,2)</f>
        <v>6195.27</v>
      </c>
      <c r="R83" s="58">
        <f>SUM(N83:Q83)</f>
        <v>52931.539999999994</v>
      </c>
      <c r="S83" s="59"/>
      <c r="T83" s="156">
        <f>(T81-T68)*3%+S72*3%</f>
        <v>52931.545519529995</v>
      </c>
      <c r="U83" s="61">
        <f>T83*1.2</f>
        <v>63517.854623435989</v>
      </c>
      <c r="V83" s="58"/>
      <c r="W83" s="148">
        <f>W81*3%</f>
        <v>2894.6155812299994</v>
      </c>
      <c r="X83" s="58">
        <f>W83*1.2</f>
        <v>3473.538697475999</v>
      </c>
      <c r="Y83" s="148">
        <f>Y81*3%</f>
        <v>34448.795909551191</v>
      </c>
      <c r="Z83" s="63">
        <f>Y83*1.2</f>
        <v>41338.555091461429</v>
      </c>
      <c r="AA83" s="162">
        <f>T83-W83-Y83</f>
        <v>15588.134028748806</v>
      </c>
      <c r="AB83" s="58">
        <f>AA83*1.2</f>
        <v>18705.760834498567</v>
      </c>
      <c r="AC83" s="65"/>
      <c r="AD83" s="66"/>
      <c r="AE83" s="66"/>
      <c r="AF83" s="66"/>
    </row>
    <row r="84" spans="1:32" s="106" customFormat="1" ht="14.25" x14ac:dyDescent="0.2">
      <c r="A84" s="127"/>
      <c r="B84" s="229" t="s">
        <v>118</v>
      </c>
      <c r="C84" s="230"/>
      <c r="D84" s="128">
        <f>D83</f>
        <v>9240.7900000000009</v>
      </c>
      <c r="E84" s="129">
        <f>E83</f>
        <v>0.34</v>
      </c>
      <c r="F84" s="129">
        <f>F83</f>
        <v>0</v>
      </c>
      <c r="G84" s="129">
        <f>G83</f>
        <v>1488.56</v>
      </c>
      <c r="H84" s="130">
        <f>SUM(D84:G84)</f>
        <v>10729.69</v>
      </c>
      <c r="I84" s="128">
        <f>I83</f>
        <v>47549.41</v>
      </c>
      <c r="J84" s="129">
        <f>J83</f>
        <v>1.75</v>
      </c>
      <c r="K84" s="129">
        <f>K83</f>
        <v>0</v>
      </c>
      <c r="L84" s="129">
        <f>L83</f>
        <v>9293.1200000000008</v>
      </c>
      <c r="M84" s="130">
        <f>SUM(I84:L84)</f>
        <v>56844.280000000006</v>
      </c>
      <c r="N84" s="128">
        <f>N83</f>
        <v>46734.52</v>
      </c>
      <c r="O84" s="129">
        <f>O83</f>
        <v>1.75</v>
      </c>
      <c r="P84" s="129">
        <f>P83</f>
        <v>0</v>
      </c>
      <c r="Q84" s="129">
        <f>Q83</f>
        <v>6195.27</v>
      </c>
      <c r="R84" s="130">
        <f t="shared" ref="R84:R87" si="46">SUM(N84:Q84)</f>
        <v>52931.539999999994</v>
      </c>
      <c r="S84" s="131"/>
      <c r="T84" s="132">
        <f>T83-S84</f>
        <v>52931.545519529995</v>
      </c>
      <c r="U84" s="133">
        <f>U83</f>
        <v>63517.854623435989</v>
      </c>
      <c r="V84" s="130">
        <f t="shared" ref="V84" si="47">V83</f>
        <v>0</v>
      </c>
      <c r="W84" s="133">
        <f>W83</f>
        <v>2894.6155812299994</v>
      </c>
      <c r="X84" s="130">
        <f t="shared" ref="X84:AB84" si="48">X83</f>
        <v>3473.538697475999</v>
      </c>
      <c r="Y84" s="159">
        <f t="shared" si="48"/>
        <v>34448.795909551191</v>
      </c>
      <c r="Z84" s="160">
        <f t="shared" si="48"/>
        <v>41338.555091461429</v>
      </c>
      <c r="AA84" s="135">
        <f t="shared" si="48"/>
        <v>15588.134028748806</v>
      </c>
      <c r="AB84" s="130">
        <f t="shared" si="48"/>
        <v>18705.760834498567</v>
      </c>
      <c r="AC84" s="65"/>
      <c r="AD84" s="66"/>
      <c r="AE84" s="66"/>
      <c r="AF84" s="66"/>
    </row>
    <row r="85" spans="1:32" s="106" customFormat="1" ht="14.25" x14ac:dyDescent="0.2">
      <c r="A85" s="127"/>
      <c r="B85" s="229" t="s">
        <v>119</v>
      </c>
      <c r="C85" s="230"/>
      <c r="D85" s="128">
        <f>D81+D84</f>
        <v>317267.13999999996</v>
      </c>
      <c r="E85" s="129">
        <f>E81+E84</f>
        <v>11.69</v>
      </c>
      <c r="F85" s="129">
        <f>F81+F84</f>
        <v>0</v>
      </c>
      <c r="G85" s="129">
        <f>G81+G84</f>
        <v>51107.221425783668</v>
      </c>
      <c r="H85" s="130">
        <f>SUM(D85:G85)</f>
        <v>368386.0514257836</v>
      </c>
      <c r="I85" s="128">
        <f>I81+I84</f>
        <v>1632529.78</v>
      </c>
      <c r="J85" s="129">
        <f>J81+J84</f>
        <v>60.22</v>
      </c>
      <c r="K85" s="129">
        <f>K81+K84</f>
        <v>0</v>
      </c>
      <c r="L85" s="129">
        <f>L81+L84</f>
        <v>319063.76996762707</v>
      </c>
      <c r="M85" s="130">
        <f>SUM(I85:L85)</f>
        <v>1951653.769967627</v>
      </c>
      <c r="N85" s="128">
        <f>N81+N84</f>
        <v>1604551.9094794844</v>
      </c>
      <c r="O85" s="129">
        <f>O81+O84</f>
        <v>60.22</v>
      </c>
      <c r="P85" s="129">
        <f>P81+P84</f>
        <v>0</v>
      </c>
      <c r="Q85" s="129">
        <f>Q81+Q84</f>
        <v>296182.30037664628</v>
      </c>
      <c r="R85" s="130">
        <f t="shared" si="46"/>
        <v>1900794.4298561306</v>
      </c>
      <c r="S85" s="131">
        <f>S81+S84</f>
        <v>63242.61314999999</v>
      </c>
      <c r="T85" s="132">
        <f>T81+T84</f>
        <v>1837551.8170481571</v>
      </c>
      <c r="U85" s="133">
        <f>U81+U84</f>
        <v>1312991.2099297887</v>
      </c>
      <c r="V85" s="130">
        <f t="shared" ref="V85" si="49">V81+V84</f>
        <v>0</v>
      </c>
      <c r="W85" s="133">
        <f>W81+W84</f>
        <v>99381.801622229978</v>
      </c>
      <c r="X85" s="130">
        <f t="shared" ref="X85:AB85" si="50">X81+X84</f>
        <v>119258.16194667602</v>
      </c>
      <c r="Y85" s="159">
        <f t="shared" si="50"/>
        <v>1182741.9928945908</v>
      </c>
      <c r="Z85" s="160">
        <f t="shared" si="50"/>
        <v>811340.43343990878</v>
      </c>
      <c r="AA85" s="135">
        <f t="shared" si="50"/>
        <v>555428.01110033644</v>
      </c>
      <c r="AB85" s="130">
        <f t="shared" si="50"/>
        <v>382392.60082600365</v>
      </c>
      <c r="AC85" s="65"/>
      <c r="AD85" s="66"/>
      <c r="AE85" s="66"/>
      <c r="AF85" s="66"/>
    </row>
    <row r="86" spans="1:32" ht="15" x14ac:dyDescent="0.2">
      <c r="A86" s="168"/>
      <c r="B86" s="169"/>
      <c r="C86" s="170" t="s">
        <v>120</v>
      </c>
      <c r="D86" s="61"/>
      <c r="E86" s="81"/>
      <c r="F86" s="81"/>
      <c r="G86" s="81"/>
      <c r="H86" s="59"/>
      <c r="I86" s="61"/>
      <c r="J86" s="81"/>
      <c r="K86" s="81"/>
      <c r="L86" s="81"/>
      <c r="M86" s="59"/>
      <c r="N86" s="61"/>
      <c r="O86" s="57"/>
      <c r="P86" s="57"/>
      <c r="Q86" s="57">
        <v>20459</v>
      </c>
      <c r="R86" s="160">
        <f t="shared" si="46"/>
        <v>20459</v>
      </c>
      <c r="S86" s="160"/>
      <c r="T86" s="171">
        <f>R86</f>
        <v>20459</v>
      </c>
      <c r="U86" s="172">
        <f>T86</f>
        <v>20459</v>
      </c>
      <c r="V86" s="130"/>
      <c r="W86" s="133"/>
      <c r="X86" s="130"/>
      <c r="Y86" s="159">
        <f>T86</f>
        <v>20459</v>
      </c>
      <c r="Z86" s="160">
        <f>Y86</f>
        <v>20459</v>
      </c>
      <c r="AA86" s="135"/>
      <c r="AB86" s="130"/>
      <c r="AC86" s="65"/>
      <c r="AD86" s="66"/>
      <c r="AE86" s="66"/>
      <c r="AF86" s="66"/>
    </row>
    <row r="87" spans="1:32" ht="15" x14ac:dyDescent="0.2">
      <c r="A87" s="168"/>
      <c r="B87" s="169"/>
      <c r="C87" s="170" t="s">
        <v>121</v>
      </c>
      <c r="D87" s="61"/>
      <c r="E87" s="81"/>
      <c r="F87" s="81"/>
      <c r="G87" s="81"/>
      <c r="H87" s="59"/>
      <c r="I87" s="61"/>
      <c r="J87" s="81"/>
      <c r="K87" s="81"/>
      <c r="L87" s="81"/>
      <c r="M87" s="59"/>
      <c r="N87" s="61"/>
      <c r="O87" s="57"/>
      <c r="P87" s="57"/>
      <c r="Q87" s="57">
        <v>20459</v>
      </c>
      <c r="R87" s="160">
        <f t="shared" si="46"/>
        <v>20459</v>
      </c>
      <c r="S87" s="160"/>
      <c r="T87" s="171">
        <f>R87</f>
        <v>20459</v>
      </c>
      <c r="U87" s="172">
        <f>T87</f>
        <v>20459</v>
      </c>
      <c r="V87" s="130"/>
      <c r="W87" s="133"/>
      <c r="X87" s="130"/>
      <c r="Y87" s="159"/>
      <c r="Z87" s="160"/>
      <c r="AA87" s="135">
        <f>T87</f>
        <v>20459</v>
      </c>
      <c r="AB87" s="130">
        <f>AA87</f>
        <v>20459</v>
      </c>
      <c r="AC87" s="65"/>
      <c r="AD87" s="66"/>
      <c r="AE87" s="66"/>
      <c r="AF87" s="66"/>
    </row>
    <row r="88" spans="1:32" s="106" customFormat="1" ht="12.75" customHeight="1" x14ac:dyDescent="0.2">
      <c r="A88" s="231" t="s">
        <v>122</v>
      </c>
      <c r="B88" s="232"/>
      <c r="C88" s="232"/>
      <c r="D88" s="173"/>
      <c r="E88" s="174"/>
      <c r="F88" s="174"/>
      <c r="G88" s="174"/>
      <c r="H88" s="175"/>
      <c r="I88" s="173"/>
      <c r="J88" s="174"/>
      <c r="K88" s="174"/>
      <c r="L88" s="174"/>
      <c r="M88" s="175"/>
      <c r="N88" s="176">
        <f>SUM(N85:N87)</f>
        <v>1604551.9094794844</v>
      </c>
      <c r="O88" s="177">
        <f>SUM(O85:O87)</f>
        <v>60.22</v>
      </c>
      <c r="P88" s="177">
        <f t="shared" ref="P88:AB88" si="51">SUM(P85:P87)</f>
        <v>0</v>
      </c>
      <c r="Q88" s="177">
        <f>SUM(Q85:Q87)</f>
        <v>337100.30037664628</v>
      </c>
      <c r="R88" s="175">
        <f>SUM(N88:Q88)</f>
        <v>1941712.4298561306</v>
      </c>
      <c r="S88" s="178">
        <f>SUM(S85:S87)</f>
        <v>63242.61314999999</v>
      </c>
      <c r="T88" s="179">
        <f>SUM(T85:T87)</f>
        <v>1878469.8170481571</v>
      </c>
      <c r="U88" s="180">
        <f t="shared" si="51"/>
        <v>1353909.2099297887</v>
      </c>
      <c r="V88" s="181">
        <f t="shared" si="51"/>
        <v>0</v>
      </c>
      <c r="W88" s="180">
        <f t="shared" si="51"/>
        <v>99381.801622229978</v>
      </c>
      <c r="X88" s="181">
        <f t="shared" si="51"/>
        <v>119258.16194667602</v>
      </c>
      <c r="Y88" s="182">
        <f t="shared" si="51"/>
        <v>1203200.9928945908</v>
      </c>
      <c r="Z88" s="183">
        <f t="shared" si="51"/>
        <v>831799.43343990878</v>
      </c>
      <c r="AA88" s="184">
        <f t="shared" si="51"/>
        <v>575887.01110033644</v>
      </c>
      <c r="AB88" s="181">
        <f t="shared" si="51"/>
        <v>402851.60082600365</v>
      </c>
      <c r="AC88" s="223"/>
      <c r="AD88" s="66"/>
      <c r="AE88" s="66"/>
      <c r="AF88" s="66"/>
    </row>
    <row r="89" spans="1:32" ht="15.75" customHeight="1" x14ac:dyDescent="0.2">
      <c r="A89" s="231" t="s">
        <v>123</v>
      </c>
      <c r="B89" s="232"/>
      <c r="C89" s="232"/>
      <c r="D89" s="136"/>
      <c r="E89" s="137"/>
      <c r="F89" s="137"/>
      <c r="G89" s="137"/>
      <c r="H89" s="138"/>
      <c r="I89" s="136"/>
      <c r="J89" s="137"/>
      <c r="K89" s="137"/>
      <c r="L89" s="137"/>
      <c r="M89" s="138"/>
      <c r="N89" s="136"/>
      <c r="O89" s="137"/>
      <c r="P89" s="137"/>
      <c r="Q89" s="137"/>
      <c r="R89" s="138"/>
      <c r="S89" s="138"/>
      <c r="T89" s="138"/>
      <c r="U89" s="136"/>
      <c r="V89" s="140"/>
      <c r="W89" s="136"/>
      <c r="X89" s="140"/>
      <c r="Y89" s="161"/>
      <c r="Z89" s="138"/>
      <c r="AA89" s="137"/>
      <c r="AB89" s="140"/>
      <c r="AC89" s="185"/>
      <c r="AF89" s="186"/>
    </row>
    <row r="90" spans="1:32" ht="17.25" customHeight="1" x14ac:dyDescent="0.2">
      <c r="A90" s="52">
        <v>30</v>
      </c>
      <c r="B90" s="187"/>
      <c r="C90" s="54" t="s">
        <v>124</v>
      </c>
      <c r="D90" s="73"/>
      <c r="E90" s="57"/>
      <c r="F90" s="56"/>
      <c r="G90" s="57"/>
      <c r="H90" s="58"/>
      <c r="I90" s="73">
        <f>ROUND(I85*0.18,2)</f>
        <v>293855.35999999999</v>
      </c>
      <c r="J90" s="57">
        <f t="shared" ref="J90:K90" si="52">ROUND(J85*0.18,2)</f>
        <v>10.84</v>
      </c>
      <c r="K90" s="56">
        <f t="shared" si="52"/>
        <v>0</v>
      </c>
      <c r="L90" s="57">
        <f>ROUND((L85-L79)*0.18,2)</f>
        <v>57369.52</v>
      </c>
      <c r="M90" s="58">
        <f>SUM(I90:L90)</f>
        <v>351235.72000000003</v>
      </c>
      <c r="N90" s="73">
        <f>ROUND(((N85-723749950.04/1000)*0.2+723749950.04/1000*0.18),2)</f>
        <v>306435.38</v>
      </c>
      <c r="O90" s="57">
        <f>ROUND(O85*0.2,2)</f>
        <v>12.04</v>
      </c>
      <c r="P90" s="56">
        <f t="shared" ref="P90" si="53">ROUND(P85*0.18,2)</f>
        <v>0</v>
      </c>
      <c r="Q90" s="57">
        <f>(Q88-Q68-Q75-Q76-Q77-Q86-Q87-1895.84953066204)*0.2+(Q75+Q76+Q77)*0.18+Q68*0.18*90%+1895.84953066204</f>
        <v>58684.070003869063</v>
      </c>
      <c r="R90" s="58">
        <f>SUM(N90:Q90)</f>
        <v>365131.49000386905</v>
      </c>
      <c r="S90" s="59"/>
      <c r="T90" s="59"/>
      <c r="U90" s="61"/>
      <c r="V90" s="58"/>
      <c r="W90" s="61"/>
      <c r="X90" s="58"/>
      <c r="Y90" s="80"/>
      <c r="Z90" s="58"/>
      <c r="AA90" s="81"/>
      <c r="AB90" s="58"/>
      <c r="AC90" s="65"/>
      <c r="AF90" s="186"/>
    </row>
    <row r="91" spans="1:32" s="106" customFormat="1" ht="17.25" customHeight="1" thickBot="1" x14ac:dyDescent="0.25">
      <c r="A91" s="188">
        <v>31</v>
      </c>
      <c r="B91" s="189"/>
      <c r="C91" s="190" t="s">
        <v>125</v>
      </c>
      <c r="D91" s="191">
        <f>D85</f>
        <v>317267.13999999996</v>
      </c>
      <c r="E91" s="192">
        <f>E85</f>
        <v>11.69</v>
      </c>
      <c r="F91" s="192">
        <f t="shared" ref="F91:G91" si="54">F85</f>
        <v>0</v>
      </c>
      <c r="G91" s="192">
        <f t="shared" si="54"/>
        <v>51107.221425783668</v>
      </c>
      <c r="H91" s="193">
        <f>SUM(D91:G91)</f>
        <v>368386.0514257836</v>
      </c>
      <c r="I91" s="191">
        <f>I85+I90</f>
        <v>1926385.1400000001</v>
      </c>
      <c r="J91" s="192">
        <f t="shared" ref="J91:L91" si="55">J85+J90</f>
        <v>71.06</v>
      </c>
      <c r="K91" s="192">
        <f t="shared" si="55"/>
        <v>0</v>
      </c>
      <c r="L91" s="192">
        <f t="shared" si="55"/>
        <v>376433.28996762709</v>
      </c>
      <c r="M91" s="193">
        <f>SUM(I91:L91)</f>
        <v>2302889.4899676275</v>
      </c>
      <c r="N91" s="191">
        <f>N85+N90</f>
        <v>1910987.2894794843</v>
      </c>
      <c r="O91" s="192">
        <f t="shared" ref="O91:P91" si="56">O85+O90</f>
        <v>72.259999999999991</v>
      </c>
      <c r="P91" s="192">
        <f t="shared" si="56"/>
        <v>0</v>
      </c>
      <c r="Q91" s="192">
        <f>Q88+Q90</f>
        <v>395784.37038051535</v>
      </c>
      <c r="R91" s="193">
        <f>SUM(N91:Q91)</f>
        <v>2306843.9198599998</v>
      </c>
      <c r="S91" s="194"/>
      <c r="T91" s="194"/>
      <c r="U91" s="233"/>
      <c r="V91" s="234"/>
      <c r="W91" s="195"/>
      <c r="X91" s="196"/>
      <c r="Y91" s="196"/>
      <c r="Z91" s="196"/>
      <c r="AA91" s="196"/>
      <c r="AB91" s="196"/>
      <c r="AC91" s="197"/>
      <c r="AF91" s="186"/>
    </row>
    <row r="92" spans="1:32" x14ac:dyDescent="0.2">
      <c r="W92" s="198">
        <f>W88+Y88+AA88</f>
        <v>1878469.8056171574</v>
      </c>
      <c r="X92" s="199">
        <f>T88-W88-Y88-AA88</f>
        <v>1.1430999729782343E-2</v>
      </c>
      <c r="Y92" s="6" t="s">
        <v>126</v>
      </c>
    </row>
    <row r="93" spans="1:32" s="27" customFormat="1" ht="15" x14ac:dyDescent="0.25">
      <c r="A93" s="202"/>
      <c r="B93" s="8"/>
      <c r="C93" s="203"/>
      <c r="D93" s="8"/>
      <c r="E93" s="8"/>
      <c r="F93" s="8"/>
      <c r="G93" s="8"/>
      <c r="H93" s="8"/>
      <c r="I93" s="204"/>
      <c r="J93" s="204"/>
      <c r="K93" s="204"/>
      <c r="L93" s="204"/>
      <c r="M93" s="205"/>
      <c r="N93" s="224"/>
      <c r="Q93" s="206"/>
      <c r="S93" s="207"/>
      <c r="T93" s="208"/>
      <c r="W93" s="209"/>
      <c r="X93" s="210"/>
      <c r="AC93" s="220"/>
    </row>
    <row r="94" spans="1:32" s="27" customFormat="1" x14ac:dyDescent="0.2">
      <c r="A94" s="202"/>
      <c r="B94" s="8"/>
      <c r="C94" s="7"/>
      <c r="D94" s="8"/>
      <c r="E94" s="8"/>
      <c r="F94" s="8"/>
      <c r="G94" s="8"/>
      <c r="H94" s="8"/>
      <c r="I94" s="204"/>
      <c r="J94" s="204"/>
      <c r="K94" s="204"/>
      <c r="L94" s="204"/>
      <c r="M94" s="204"/>
      <c r="N94" s="208"/>
      <c r="O94" s="208"/>
      <c r="P94" s="208"/>
      <c r="Q94" s="212"/>
      <c r="R94" s="225">
        <f>R91-'Расчет с НДС'!K8</f>
        <v>1069746.8402299997</v>
      </c>
    </row>
    <row r="95" spans="1:32" s="27" customFormat="1" x14ac:dyDescent="0.2">
      <c r="A95" s="202"/>
      <c r="B95" s="8"/>
      <c r="C95" s="7"/>
      <c r="D95" s="8"/>
      <c r="E95" s="8"/>
      <c r="F95" s="8"/>
      <c r="G95" s="8"/>
      <c r="H95" s="8"/>
      <c r="I95" s="204"/>
      <c r="J95" s="204"/>
      <c r="K95" s="204"/>
      <c r="L95" s="204"/>
      <c r="M95" s="211"/>
      <c r="N95" s="208"/>
      <c r="Q95" s="228"/>
      <c r="S95" s="212"/>
    </row>
    <row r="96" spans="1:32" s="27" customFormat="1" ht="15" x14ac:dyDescent="0.25">
      <c r="A96" s="202"/>
      <c r="B96" s="8"/>
      <c r="C96" s="7"/>
      <c r="D96" s="8"/>
      <c r="E96" s="8"/>
      <c r="F96" s="8"/>
      <c r="G96" s="8"/>
      <c r="H96" s="8"/>
      <c r="I96" s="204"/>
      <c r="J96" s="204"/>
      <c r="K96" s="204"/>
      <c r="L96" s="204"/>
      <c r="M96" s="213"/>
      <c r="N96" s="214"/>
      <c r="P96" s="208"/>
      <c r="R96" s="220"/>
      <c r="T96" s="215"/>
      <c r="U96" s="216"/>
      <c r="W96" s="208"/>
    </row>
    <row r="97" spans="1:21" s="27" customFormat="1" x14ac:dyDescent="0.2">
      <c r="A97" s="202"/>
      <c r="B97" s="8"/>
      <c r="C97" s="7"/>
      <c r="D97" s="8"/>
      <c r="E97" s="8"/>
      <c r="F97" s="8"/>
      <c r="G97" s="8"/>
      <c r="H97" s="8"/>
      <c r="I97" s="204"/>
      <c r="J97" s="204"/>
      <c r="K97" s="204"/>
      <c r="L97" s="204"/>
      <c r="M97" s="204"/>
      <c r="N97" s="212"/>
      <c r="T97" s="215"/>
      <c r="U97" s="217"/>
    </row>
    <row r="98" spans="1:21" x14ac:dyDescent="0.2">
      <c r="T98" s="200"/>
      <c r="U98" s="23"/>
    </row>
    <row r="101" spans="1:21" x14ac:dyDescent="0.2">
      <c r="R101" s="201"/>
    </row>
  </sheetData>
  <autoFilter ref="A33:AF95"/>
  <mergeCells count="58">
    <mergeCell ref="A15:M15"/>
    <mergeCell ref="C2:L2"/>
    <mergeCell ref="C3:L3"/>
    <mergeCell ref="C8:L8"/>
    <mergeCell ref="C9:L9"/>
    <mergeCell ref="A13:M13"/>
    <mergeCell ref="A16:M16"/>
    <mergeCell ref="A29:A32"/>
    <mergeCell ref="B29:B32"/>
    <mergeCell ref="C29:C32"/>
    <mergeCell ref="D29:H29"/>
    <mergeCell ref="I29:M29"/>
    <mergeCell ref="M30:M32"/>
    <mergeCell ref="S30:S32"/>
    <mergeCell ref="N29:R29"/>
    <mergeCell ref="D30:D32"/>
    <mergeCell ref="E30:E32"/>
    <mergeCell ref="F30:F32"/>
    <mergeCell ref="G30:G32"/>
    <mergeCell ref="H30:H32"/>
    <mergeCell ref="I30:I32"/>
    <mergeCell ref="J30:J32"/>
    <mergeCell ref="K30:K32"/>
    <mergeCell ref="L30:L32"/>
    <mergeCell ref="N30:N32"/>
    <mergeCell ref="O30:O32"/>
    <mergeCell ref="P30:P32"/>
    <mergeCell ref="Q30:Q32"/>
    <mergeCell ref="R30:R32"/>
    <mergeCell ref="T30:T32"/>
    <mergeCell ref="U30:U32"/>
    <mergeCell ref="V30:V32"/>
    <mergeCell ref="W30:AB30"/>
    <mergeCell ref="W31:X31"/>
    <mergeCell ref="Y31:Z31"/>
    <mergeCell ref="AA31:AB31"/>
    <mergeCell ref="A71:C71"/>
    <mergeCell ref="A34:C34"/>
    <mergeCell ref="B44:C44"/>
    <mergeCell ref="A45:C45"/>
    <mergeCell ref="B48:C48"/>
    <mergeCell ref="A49:C49"/>
    <mergeCell ref="B50:C50"/>
    <mergeCell ref="A51:C51"/>
    <mergeCell ref="B53:C53"/>
    <mergeCell ref="B54:C54"/>
    <mergeCell ref="B69:C69"/>
    <mergeCell ref="B70:C70"/>
    <mergeCell ref="B85:C85"/>
    <mergeCell ref="A88:C88"/>
    <mergeCell ref="A89:C89"/>
    <mergeCell ref="U91:V91"/>
    <mergeCell ref="B73:C73"/>
    <mergeCell ref="A74:C74"/>
    <mergeCell ref="B80:C80"/>
    <mergeCell ref="B81:C81"/>
    <mergeCell ref="A82:C82"/>
    <mergeCell ref="B84:C84"/>
  </mergeCells>
  <printOptions horizontalCentered="1"/>
  <pageMargins left="0" right="0" top="0.35433070866141736" bottom="0.35433070866141736" header="0.31496062992125984" footer="0.31496062992125984"/>
  <pageSetup paperSize="9" scale="55" orientation="landscape" r:id="rId1"/>
  <colBreaks count="1" manualBreakCount="1">
    <brk id="1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5"/>
  <sheetViews>
    <sheetView tabSelected="1" zoomScale="80" zoomScaleNormal="80" workbookViewId="0">
      <pane xSplit="3" ySplit="5" topLeftCell="D6" activePane="bottomRight" state="frozen"/>
      <selection pane="topRight" activeCell="D1" sqref="D1"/>
      <selection pane="bottomLeft" activeCell="A6" sqref="A6"/>
      <selection pane="bottomRight" activeCell="I10" sqref="I10"/>
    </sheetView>
  </sheetViews>
  <sheetFormatPr defaultRowHeight="15" x14ac:dyDescent="0.25"/>
  <cols>
    <col min="1" max="1" width="10.28515625" style="276" customWidth="1"/>
    <col min="2" max="2" width="12.140625" style="276" customWidth="1"/>
    <col min="3" max="3" width="43" style="276" customWidth="1"/>
    <col min="4" max="4" width="25.140625" style="276" customWidth="1"/>
    <col min="5" max="5" width="10.42578125" style="276" customWidth="1"/>
    <col min="6" max="6" width="13" style="276" bestFit="1" customWidth="1"/>
    <col min="7" max="7" width="10.42578125" style="276" customWidth="1"/>
    <col min="8" max="8" width="12.7109375" style="276" bestFit="1" customWidth="1"/>
    <col min="9" max="9" width="11.85546875" style="276" customWidth="1"/>
    <col min="10" max="10" width="14.85546875" style="276" customWidth="1"/>
    <col min="11" max="11" width="15.85546875" style="276" customWidth="1"/>
    <col min="12" max="12" width="9.5703125" style="276" customWidth="1"/>
    <col min="13" max="14" width="9.85546875" style="276" customWidth="1"/>
    <col min="15" max="15" width="9.7109375" style="276" customWidth="1"/>
    <col min="16" max="17" width="9.85546875" style="276" customWidth="1"/>
    <col min="18" max="18" width="22.85546875" style="276" bestFit="1" customWidth="1"/>
    <col min="19" max="19" width="12" style="276" customWidth="1"/>
    <col min="20" max="20" width="11.7109375" style="276" customWidth="1"/>
    <col min="21" max="21" width="25" style="276" customWidth="1"/>
    <col min="22" max="22" width="16.5703125" style="276" customWidth="1"/>
    <col min="23" max="23" width="11.5703125" style="276" customWidth="1"/>
    <col min="24" max="24" width="14.42578125" style="276" customWidth="1"/>
    <col min="25" max="26" width="9.140625" style="276"/>
    <col min="27" max="27" width="11.7109375" style="276" customWidth="1"/>
    <col min="28" max="28" width="14.140625" style="276" customWidth="1"/>
    <col min="29" max="16384" width="9.140625" style="276"/>
  </cols>
  <sheetData>
    <row r="1" spans="1:34" x14ac:dyDescent="0.25">
      <c r="W1" s="277"/>
      <c r="X1" s="278"/>
      <c r="Y1" s="278"/>
      <c r="Z1" s="278"/>
      <c r="AA1" s="278"/>
      <c r="AB1" s="278"/>
      <c r="AC1" s="278"/>
      <c r="AD1" s="278"/>
      <c r="AE1" s="278"/>
      <c r="AF1" s="278"/>
      <c r="AG1" s="278"/>
      <c r="AH1" s="278"/>
    </row>
    <row r="2" spans="1:34" s="279" customFormat="1" x14ac:dyDescent="0.25">
      <c r="B2" s="280" t="s">
        <v>128</v>
      </c>
      <c r="C2" s="280"/>
      <c r="D2" s="280"/>
      <c r="E2" s="280"/>
      <c r="F2" s="280"/>
      <c r="G2" s="280"/>
      <c r="H2" s="280"/>
      <c r="I2" s="280"/>
      <c r="J2" s="281" t="s">
        <v>138</v>
      </c>
      <c r="L2" s="282"/>
      <c r="M2" s="282"/>
      <c r="N2" s="282"/>
      <c r="O2" s="282"/>
      <c r="P2" s="282"/>
      <c r="Q2" s="282"/>
      <c r="R2" s="282"/>
      <c r="S2" s="282"/>
      <c r="T2" s="282"/>
      <c r="U2" s="282"/>
      <c r="V2" s="282"/>
    </row>
    <row r="3" spans="1:34" ht="15.75" thickBot="1" x14ac:dyDescent="0.3">
      <c r="L3" s="283"/>
      <c r="M3" s="283"/>
      <c r="N3" s="283"/>
      <c r="O3" s="283"/>
      <c r="P3" s="283"/>
      <c r="Q3" s="283"/>
      <c r="R3" s="284"/>
      <c r="S3" s="284"/>
      <c r="T3" s="284"/>
      <c r="U3" s="276">
        <f>A8</f>
        <v>2021</v>
      </c>
      <c r="V3" s="276" t="s">
        <v>129</v>
      </c>
      <c r="W3" s="278"/>
      <c r="X3" s="278"/>
      <c r="Y3" s="278"/>
      <c r="Z3" s="278"/>
      <c r="AA3" s="278"/>
      <c r="AB3" s="278"/>
      <c r="AC3" s="278"/>
      <c r="AD3" s="278"/>
      <c r="AE3" s="278"/>
      <c r="AF3" s="278"/>
      <c r="AG3" s="278"/>
      <c r="AH3" s="278"/>
    </row>
    <row r="4" spans="1:34" ht="15" customHeight="1" x14ac:dyDescent="0.25">
      <c r="A4" s="285" t="s">
        <v>130</v>
      </c>
      <c r="B4" s="286" t="s">
        <v>131</v>
      </c>
      <c r="C4" s="286" t="s">
        <v>132</v>
      </c>
      <c r="D4" s="287" t="s">
        <v>141</v>
      </c>
      <c r="E4" s="288" t="s">
        <v>133</v>
      </c>
      <c r="F4" s="289"/>
      <c r="G4" s="289"/>
      <c r="H4" s="290"/>
      <c r="I4" s="291" t="s">
        <v>142</v>
      </c>
      <c r="J4" s="292"/>
      <c r="K4" s="293"/>
      <c r="L4" s="291" t="s">
        <v>143</v>
      </c>
      <c r="M4" s="292"/>
      <c r="N4" s="292"/>
      <c r="O4" s="292"/>
      <c r="P4" s="292"/>
      <c r="Q4" s="293"/>
      <c r="R4" s="294" t="s">
        <v>134</v>
      </c>
      <c r="S4" s="295" t="s">
        <v>144</v>
      </c>
      <c r="T4" s="296" t="s">
        <v>145</v>
      </c>
      <c r="U4" s="297" t="s">
        <v>146</v>
      </c>
      <c r="V4" s="298" t="s">
        <v>135</v>
      </c>
      <c r="W4" s="278"/>
      <c r="X4" s="278"/>
      <c r="Y4" s="278"/>
      <c r="Z4" s="278"/>
      <c r="AA4" s="278"/>
      <c r="AB4" s="278"/>
      <c r="AC4" s="278"/>
      <c r="AD4" s="278"/>
      <c r="AE4" s="278"/>
      <c r="AF4" s="278"/>
      <c r="AG4" s="278"/>
      <c r="AH4" s="278"/>
    </row>
    <row r="5" spans="1:34" ht="66.75" customHeight="1" x14ac:dyDescent="0.25">
      <c r="A5" s="299"/>
      <c r="B5" s="300"/>
      <c r="C5" s="300"/>
      <c r="D5" s="301"/>
      <c r="E5" s="302" t="s">
        <v>147</v>
      </c>
      <c r="F5" s="303" t="s">
        <v>148</v>
      </c>
      <c r="G5" s="303" t="s">
        <v>149</v>
      </c>
      <c r="H5" s="304" t="s">
        <v>150</v>
      </c>
      <c r="I5" s="305" t="s">
        <v>151</v>
      </c>
      <c r="J5" s="306"/>
      <c r="K5" s="307" t="s">
        <v>152</v>
      </c>
      <c r="L5" s="305" t="s">
        <v>151</v>
      </c>
      <c r="M5" s="308"/>
      <c r="N5" s="306"/>
      <c r="O5" s="309" t="s">
        <v>152</v>
      </c>
      <c r="P5" s="308"/>
      <c r="Q5" s="310"/>
      <c r="R5" s="311"/>
      <c r="S5" s="312"/>
      <c r="T5" s="313"/>
      <c r="U5" s="314"/>
      <c r="V5" s="315"/>
      <c r="W5" s="278"/>
      <c r="X5" s="278"/>
      <c r="Y5" s="278"/>
      <c r="Z5" s="278"/>
      <c r="AA5" s="278"/>
      <c r="AB5" s="278"/>
      <c r="AC5" s="278"/>
      <c r="AD5" s="278"/>
      <c r="AE5" s="278"/>
      <c r="AF5" s="278"/>
      <c r="AG5" s="278"/>
      <c r="AH5" s="278"/>
    </row>
    <row r="6" spans="1:34" ht="132.75" thickBot="1" x14ac:dyDescent="0.3">
      <c r="A6" s="316"/>
      <c r="B6" s="317"/>
      <c r="C6" s="317"/>
      <c r="D6" s="318"/>
      <c r="E6" s="319"/>
      <c r="F6" s="320"/>
      <c r="G6" s="320"/>
      <c r="H6" s="321"/>
      <c r="I6" s="322" t="s">
        <v>153</v>
      </c>
      <c r="J6" s="323" t="s">
        <v>154</v>
      </c>
      <c r="K6" s="324" t="s">
        <v>155</v>
      </c>
      <c r="L6" s="325" t="s">
        <v>156</v>
      </c>
      <c r="M6" s="326" t="s">
        <v>136</v>
      </c>
      <c r="N6" s="326" t="s">
        <v>137</v>
      </c>
      <c r="O6" s="326" t="s">
        <v>156</v>
      </c>
      <c r="P6" s="326" t="s">
        <v>136</v>
      </c>
      <c r="Q6" s="327" t="s">
        <v>137</v>
      </c>
      <c r="R6" s="328"/>
      <c r="S6" s="329"/>
      <c r="T6" s="330"/>
      <c r="U6" s="331"/>
      <c r="V6" s="332"/>
      <c r="W6" s="278"/>
      <c r="X6" s="278"/>
      <c r="Y6" s="278"/>
      <c r="Z6" s="278"/>
      <c r="AA6" s="278"/>
      <c r="AB6" s="278"/>
      <c r="AC6" s="278"/>
      <c r="AD6" s="278"/>
      <c r="AE6" s="278"/>
      <c r="AF6" s="278"/>
      <c r="AG6" s="278"/>
      <c r="AH6" s="278"/>
    </row>
    <row r="7" spans="1:34" s="347" customFormat="1" ht="112.5" customHeight="1" x14ac:dyDescent="0.25">
      <c r="A7" s="333">
        <v>1</v>
      </c>
      <c r="B7" s="334">
        <v>2</v>
      </c>
      <c r="C7" s="334">
        <v>3</v>
      </c>
      <c r="D7" s="335">
        <v>4</v>
      </c>
      <c r="E7" s="336">
        <v>5</v>
      </c>
      <c r="F7" s="337">
        <v>6</v>
      </c>
      <c r="G7" s="337">
        <v>7</v>
      </c>
      <c r="H7" s="338">
        <v>8</v>
      </c>
      <c r="I7" s="339">
        <v>9</v>
      </c>
      <c r="J7" s="340">
        <v>10</v>
      </c>
      <c r="K7" s="341">
        <v>11</v>
      </c>
      <c r="L7" s="342">
        <v>12</v>
      </c>
      <c r="M7" s="343">
        <v>13</v>
      </c>
      <c r="N7" s="343">
        <v>14</v>
      </c>
      <c r="O7" s="343">
        <v>15</v>
      </c>
      <c r="P7" s="343">
        <v>16</v>
      </c>
      <c r="Q7" s="344">
        <v>17</v>
      </c>
      <c r="R7" s="345">
        <v>18</v>
      </c>
      <c r="S7" s="333">
        <v>19</v>
      </c>
      <c r="T7" s="334">
        <v>20</v>
      </c>
      <c r="U7" s="334">
        <v>21</v>
      </c>
      <c r="V7" s="346">
        <v>22</v>
      </c>
      <c r="W7" s="278"/>
      <c r="X7" s="278"/>
      <c r="Y7" s="278"/>
      <c r="Z7" s="278"/>
      <c r="AA7" s="278"/>
      <c r="AB7" s="278"/>
      <c r="AC7" s="278"/>
      <c r="AD7" s="278"/>
      <c r="AE7" s="278"/>
      <c r="AF7" s="278"/>
      <c r="AG7" s="278"/>
      <c r="AH7" s="278"/>
    </row>
    <row r="8" spans="1:34" ht="72.75" thickBot="1" x14ac:dyDescent="0.3">
      <c r="A8" s="348">
        <v>2021</v>
      </c>
      <c r="B8" s="349" t="str">
        <f>J2</f>
        <v>J_009-51-2-01.12-0028</v>
      </c>
      <c r="C8" s="350" t="str">
        <f>INDEX([1]Ф24!$B:$B,MATCH(B8,[1]Ф24!$C:$C,0),1)</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D8" s="351">
        <v>1941712.4293</v>
      </c>
      <c r="E8" s="352">
        <v>59347.640919999998</v>
      </c>
      <c r="F8" s="353">
        <v>1604612.12892</v>
      </c>
      <c r="G8" s="353">
        <v>0</v>
      </c>
      <c r="H8" s="354">
        <f>IFERROR(D8-E8-F8-G8,"#Ошибка!")</f>
        <v>277752.65946</v>
      </c>
      <c r="I8" s="355">
        <v>61688.468289999997</v>
      </c>
      <c r="J8" s="353">
        <v>640768.96028</v>
      </c>
      <c r="K8" s="356">
        <v>1237097.0796300001</v>
      </c>
      <c r="L8" s="352">
        <v>2075.4881</v>
      </c>
      <c r="M8" s="353">
        <v>0</v>
      </c>
      <c r="N8" s="353">
        <v>82.433000000000007</v>
      </c>
      <c r="O8" s="353">
        <v>0</v>
      </c>
      <c r="P8" s="353">
        <v>0</v>
      </c>
      <c r="Q8" s="354">
        <v>0</v>
      </c>
      <c r="R8" s="357">
        <f>IFERROR(SUM(I8:Q8),"#Ошибка!")</f>
        <v>1941712.4293</v>
      </c>
      <c r="S8" s="352">
        <v>952546.28521999996</v>
      </c>
      <c r="T8" s="353">
        <v>-23571.030480000001</v>
      </c>
      <c r="U8" s="353">
        <f>IFERROR(ROUND(K8*1.2+T8+O8+P8+Q8,5),"#Ошибка!")</f>
        <v>1460945.46508</v>
      </c>
      <c r="V8" s="358">
        <f>IFERROR(S8+U8,"#Ошибка!")</f>
        <v>2413491.7503</v>
      </c>
      <c r="W8" s="359"/>
      <c r="X8" s="360"/>
      <c r="Y8" s="361"/>
      <c r="Z8" s="278"/>
      <c r="AA8" s="361"/>
      <c r="AB8" s="361"/>
      <c r="AD8" s="278"/>
      <c r="AE8" s="278"/>
      <c r="AF8" s="278"/>
      <c r="AG8" s="278"/>
      <c r="AH8" s="278"/>
    </row>
    <row r="9" spans="1:34" s="366" customFormat="1" ht="58.5" customHeight="1" x14ac:dyDescent="0.2">
      <c r="A9" s="362"/>
      <c r="B9" s="363"/>
      <c r="C9" s="363"/>
      <c r="D9" s="364"/>
      <c r="E9" s="364"/>
      <c r="F9" s="364"/>
      <c r="G9" s="364"/>
      <c r="H9" s="364"/>
      <c r="I9" s="364"/>
      <c r="J9" s="364"/>
      <c r="K9" s="364"/>
      <c r="L9" s="364"/>
      <c r="M9" s="364"/>
      <c r="N9" s="364"/>
      <c r="O9" s="364"/>
      <c r="P9" s="364"/>
      <c r="Q9" s="364"/>
      <c r="R9" s="365"/>
      <c r="S9" s="365"/>
      <c r="T9" s="365"/>
      <c r="U9" s="365"/>
      <c r="V9" s="365"/>
    </row>
    <row r="10" spans="1:34" s="366" customFormat="1" ht="58.5" customHeight="1" x14ac:dyDescent="0.2">
      <c r="A10" s="362"/>
      <c r="B10" s="363"/>
      <c r="C10" s="363"/>
      <c r="D10" s="364"/>
      <c r="E10" s="364"/>
      <c r="F10" s="364"/>
      <c r="G10" s="364"/>
      <c r="H10" s="364"/>
      <c r="I10" s="364"/>
      <c r="J10" s="364"/>
      <c r="K10" s="364"/>
      <c r="L10" s="364"/>
      <c r="M10" s="364"/>
      <c r="N10" s="364"/>
      <c r="O10" s="364"/>
      <c r="P10" s="364"/>
      <c r="Q10" s="364"/>
      <c r="R10" s="365"/>
      <c r="S10" s="365"/>
      <c r="T10" s="365"/>
      <c r="U10" s="365"/>
      <c r="V10" s="365"/>
    </row>
    <row r="11" spans="1:34" s="366" customFormat="1" ht="15" customHeight="1" x14ac:dyDescent="0.2">
      <c r="A11" s="362"/>
      <c r="B11" s="363"/>
      <c r="C11" s="363"/>
      <c r="D11" s="364"/>
      <c r="E11" s="364"/>
      <c r="F11" s="364"/>
      <c r="G11" s="364"/>
      <c r="H11" s="364"/>
      <c r="I11" s="364"/>
      <c r="J11" s="364"/>
      <c r="K11" s="364"/>
      <c r="L11" s="364"/>
      <c r="M11" s="364"/>
      <c r="N11" s="364"/>
      <c r="O11" s="364"/>
      <c r="P11" s="364"/>
      <c r="Q11" s="364"/>
      <c r="R11" s="365"/>
      <c r="S11" s="365"/>
      <c r="T11" s="365"/>
      <c r="U11" s="365"/>
      <c r="V11" s="365"/>
    </row>
    <row r="12" spans="1:34" s="366" customFormat="1" ht="15" customHeight="1" x14ac:dyDescent="0.2">
      <c r="A12" s="362"/>
      <c r="B12" s="363"/>
      <c r="C12" s="363"/>
      <c r="D12" s="364"/>
      <c r="E12" s="364"/>
      <c r="F12" s="364"/>
      <c r="G12" s="364"/>
      <c r="H12" s="364"/>
      <c r="I12" s="364"/>
      <c r="J12" s="364"/>
      <c r="K12" s="364"/>
      <c r="L12" s="364"/>
      <c r="M12" s="364"/>
      <c r="N12" s="364"/>
      <c r="O12" s="364"/>
      <c r="P12" s="364"/>
      <c r="Q12" s="364"/>
      <c r="R12" s="365"/>
      <c r="S12" s="365"/>
      <c r="T12" s="365"/>
      <c r="U12" s="365"/>
      <c r="V12" s="365"/>
    </row>
    <row r="13" spans="1:34" x14ac:dyDescent="0.25">
      <c r="W13" s="278"/>
      <c r="X13" s="278"/>
      <c r="Y13" s="278"/>
      <c r="Z13" s="278"/>
      <c r="AA13" s="278"/>
      <c r="AB13" s="278"/>
      <c r="AC13" s="278"/>
      <c r="AD13" s="278"/>
      <c r="AE13" s="278"/>
      <c r="AF13" s="278"/>
      <c r="AG13" s="278"/>
      <c r="AH13" s="278"/>
    </row>
    <row r="14" spans="1:34" ht="89.25" customHeight="1" x14ac:dyDescent="0.25">
      <c r="B14" s="367" t="s">
        <v>157</v>
      </c>
      <c r="C14" s="367"/>
      <c r="D14" s="284"/>
      <c r="E14" s="219" t="s">
        <v>158</v>
      </c>
      <c r="F14" s="284"/>
      <c r="G14" s="284"/>
      <c r="H14" s="284"/>
      <c r="I14" s="284"/>
      <c r="J14" s="284"/>
      <c r="K14" s="284"/>
      <c r="W14" s="278"/>
      <c r="X14" s="278"/>
      <c r="Y14" s="278"/>
      <c r="Z14" s="278"/>
      <c r="AA14" s="278"/>
      <c r="AB14" s="278"/>
      <c r="AC14" s="278"/>
      <c r="AD14" s="278"/>
      <c r="AE14" s="278"/>
      <c r="AF14" s="278"/>
      <c r="AG14" s="278"/>
      <c r="AH14" s="278"/>
    </row>
    <row r="15" spans="1:34" x14ac:dyDescent="0.25">
      <c r="B15" s="368" t="s">
        <v>159</v>
      </c>
      <c r="D15" s="369"/>
      <c r="E15" s="369"/>
      <c r="F15" s="369"/>
      <c r="G15" s="369"/>
      <c r="H15" s="369"/>
      <c r="I15" s="369"/>
      <c r="J15" s="369"/>
      <c r="K15" s="369"/>
      <c r="W15" s="278"/>
      <c r="X15" s="278"/>
      <c r="Y15" s="278"/>
      <c r="Z15" s="278"/>
      <c r="AA15" s="278"/>
      <c r="AB15" s="278"/>
      <c r="AC15" s="278"/>
      <c r="AD15" s="278"/>
      <c r="AE15" s="278"/>
      <c r="AF15" s="278"/>
      <c r="AG15" s="278"/>
      <c r="AH15" s="278"/>
    </row>
    <row r="16" spans="1:34" x14ac:dyDescent="0.25">
      <c r="D16" s="368"/>
      <c r="E16" s="368"/>
      <c r="F16" s="368"/>
      <c r="G16" s="368"/>
      <c r="H16" s="368"/>
      <c r="I16" s="368"/>
      <c r="J16" s="370"/>
      <c r="K16" s="368"/>
      <c r="W16" s="278"/>
      <c r="X16" s="278"/>
      <c r="Y16" s="278"/>
      <c r="Z16" s="278"/>
      <c r="AA16" s="278"/>
      <c r="AB16" s="278"/>
      <c r="AC16" s="278"/>
      <c r="AD16" s="278"/>
      <c r="AE16" s="278"/>
      <c r="AF16" s="278"/>
      <c r="AG16" s="278"/>
      <c r="AH16" s="278"/>
    </row>
    <row r="17" spans="3:34" x14ac:dyDescent="0.25">
      <c r="W17" s="278"/>
      <c r="X17" s="278"/>
      <c r="Y17" s="278"/>
      <c r="Z17" s="278"/>
      <c r="AA17" s="278"/>
      <c r="AB17" s="278"/>
      <c r="AC17" s="278"/>
      <c r="AD17" s="278"/>
      <c r="AE17" s="278"/>
      <c r="AF17" s="278"/>
      <c r="AG17" s="278"/>
      <c r="AH17" s="278"/>
    </row>
    <row r="18" spans="3:34" x14ac:dyDescent="0.25">
      <c r="V18" s="371"/>
      <c r="W18" s="278"/>
      <c r="X18" s="278"/>
      <c r="Y18" s="278"/>
      <c r="Z18" s="278"/>
      <c r="AA18" s="278"/>
      <c r="AB18" s="278"/>
      <c r="AC18" s="278"/>
      <c r="AD18" s="278"/>
      <c r="AE18" s="278"/>
      <c r="AF18" s="278"/>
      <c r="AG18" s="278"/>
      <c r="AH18" s="278"/>
    </row>
    <row r="19" spans="3:34" x14ac:dyDescent="0.25">
      <c r="W19" s="278"/>
      <c r="X19" s="278"/>
      <c r="Y19" s="278"/>
      <c r="Z19" s="278"/>
      <c r="AA19" s="278"/>
      <c r="AB19" s="278"/>
      <c r="AC19" s="278"/>
      <c r="AD19" s="278"/>
      <c r="AE19" s="278"/>
      <c r="AF19" s="278"/>
      <c r="AG19" s="278"/>
      <c r="AH19" s="278"/>
    </row>
    <row r="20" spans="3:34" x14ac:dyDescent="0.25">
      <c r="W20" s="278"/>
      <c r="X20" s="278"/>
      <c r="Y20" s="278"/>
      <c r="Z20" s="278"/>
      <c r="AA20" s="278"/>
      <c r="AB20" s="278"/>
      <c r="AC20" s="278"/>
      <c r="AD20" s="278"/>
      <c r="AE20" s="278"/>
      <c r="AF20" s="278"/>
      <c r="AG20" s="278"/>
      <c r="AH20" s="278"/>
    </row>
    <row r="21" spans="3:34" x14ac:dyDescent="0.25">
      <c r="D21" s="371"/>
      <c r="E21" s="371"/>
      <c r="F21" s="371"/>
      <c r="G21" s="371"/>
      <c r="H21" s="371"/>
      <c r="I21" s="371"/>
      <c r="J21" s="371"/>
      <c r="K21" s="371"/>
      <c r="W21" s="278"/>
      <c r="X21" s="278"/>
      <c r="Y21" s="278"/>
      <c r="Z21" s="278"/>
      <c r="AA21" s="278"/>
      <c r="AB21" s="278"/>
      <c r="AC21" s="278"/>
      <c r="AD21" s="278"/>
      <c r="AE21" s="278"/>
      <c r="AF21" s="278"/>
      <c r="AG21" s="278"/>
      <c r="AH21" s="278"/>
    </row>
    <row r="22" spans="3:34" x14ac:dyDescent="0.25">
      <c r="W22" s="278"/>
      <c r="X22" s="278"/>
      <c r="Y22" s="278"/>
      <c r="Z22" s="278"/>
      <c r="AA22" s="278"/>
      <c r="AB22" s="278"/>
      <c r="AC22" s="278"/>
      <c r="AD22" s="278"/>
      <c r="AE22" s="278"/>
      <c r="AF22" s="278"/>
      <c r="AG22" s="278"/>
      <c r="AH22" s="278"/>
    </row>
    <row r="23" spans="3:34" x14ac:dyDescent="0.25">
      <c r="W23" s="278"/>
      <c r="X23" s="278"/>
      <c r="Y23" s="278"/>
      <c r="Z23" s="278"/>
      <c r="AA23" s="278"/>
      <c r="AB23" s="278"/>
      <c r="AC23" s="278"/>
      <c r="AD23" s="278"/>
      <c r="AE23" s="278"/>
      <c r="AF23" s="278"/>
      <c r="AG23" s="278"/>
      <c r="AH23" s="278"/>
    </row>
    <row r="24" spans="3:34" x14ac:dyDescent="0.25">
      <c r="C24" s="372"/>
      <c r="W24" s="278"/>
      <c r="X24" s="278"/>
      <c r="Y24" s="278"/>
      <c r="Z24" s="278"/>
      <c r="AA24" s="278"/>
      <c r="AB24" s="278"/>
      <c r="AC24" s="278"/>
      <c r="AD24" s="278"/>
      <c r="AE24" s="278"/>
      <c r="AF24" s="278"/>
      <c r="AG24" s="278"/>
      <c r="AH24" s="278"/>
    </row>
    <row r="25" spans="3:34" x14ac:dyDescent="0.25">
      <c r="W25" s="278"/>
      <c r="X25" s="278"/>
      <c r="Y25" s="278"/>
      <c r="Z25" s="278"/>
      <c r="AA25" s="278"/>
      <c r="AB25" s="278"/>
      <c r="AC25" s="278"/>
      <c r="AD25" s="278"/>
      <c r="AE25" s="278"/>
      <c r="AF25" s="278"/>
      <c r="AG25" s="278"/>
      <c r="AH25" s="278"/>
    </row>
  </sheetData>
  <mergeCells count="21">
    <mergeCell ref="L5:N5"/>
    <mergeCell ref="O5:Q5"/>
    <mergeCell ref="B2:I2"/>
    <mergeCell ref="L2:V2"/>
    <mergeCell ref="A4:A6"/>
    <mergeCell ref="B4:B6"/>
    <mergeCell ref="C4:C6"/>
    <mergeCell ref="D4:D6"/>
    <mergeCell ref="E4:H4"/>
    <mergeCell ref="I4:K4"/>
    <mergeCell ref="L4:Q4"/>
    <mergeCell ref="R4:R6"/>
    <mergeCell ref="S4:S6"/>
    <mergeCell ref="T4:T6"/>
    <mergeCell ref="U4:U6"/>
    <mergeCell ref="V4:V6"/>
    <mergeCell ref="E5:E6"/>
    <mergeCell ref="F5:F6"/>
    <mergeCell ref="G5:G6"/>
    <mergeCell ref="H5:H6"/>
    <mergeCell ref="I5:J5"/>
  </mergeCells>
  <conditionalFormatting sqref="N10:N12">
    <cfRule type="containsText" dxfId="0" priority="1" operator="containsText" text="ложь">
      <formula>NOT(ISERROR(SEARCH("ложь",N10)))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сводка затрат</vt:lpstr>
      <vt:lpstr>Расчет с НДС</vt:lpstr>
      <vt:lpstr>'сводка затрат'!Заголовки_для_печати</vt:lpstr>
      <vt:lpstr>'сводка затрат'!Область_печати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Шаяхметов Андрей Валерьевич</cp:lastModifiedBy>
  <dcterms:created xsi:type="dcterms:W3CDTF">2019-01-24T14:59:44Z</dcterms:created>
  <dcterms:modified xsi:type="dcterms:W3CDTF">2019-06-05T08:51:19Z</dcterms:modified>
</cp:coreProperties>
</file>